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rah.j.hendricks\Desktop\"/>
    </mc:Choice>
  </mc:AlternateContent>
  <xr:revisionPtr revIDLastSave="0" documentId="8_{783CA53C-74EF-437A-BC18-02D558A4BB05}" xr6:coauthVersionLast="47" xr6:coauthVersionMax="47" xr10:uidLastSave="{00000000-0000-0000-0000-000000000000}"/>
  <bookViews>
    <workbookView xWindow="-120" yWindow="120" windowWidth="20730" windowHeight="10920" xr2:uid="{00000000-000D-0000-FFFF-FFFF00000000}"/>
  </bookViews>
  <sheets>
    <sheet name="2023 USAR Pay vs. VA Pay" sheetId="2" r:id="rId1"/>
    <sheet name="Military Pay Chart" sheetId="1" state="hidden" r:id="rId2"/>
    <sheet name="Sheet1" sheetId="4" state="hidden" r:id="rId3"/>
    <sheet name="VA Disability Pay Chart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2" l="1"/>
  <c r="O8" i="2"/>
  <c r="O7" i="2"/>
  <c r="P5" i="2" l="1"/>
  <c r="P6" i="2"/>
  <c r="I10" i="2"/>
  <c r="D8" i="2"/>
  <c r="I11" i="2" l="1"/>
  <c r="I12" i="2"/>
  <c r="D10" i="2"/>
  <c r="I22" i="2" s="1"/>
  <c r="I13" i="2" l="1"/>
  <c r="I23" i="2" s="1"/>
  <c r="I25" i="2" l="1"/>
  <c r="I24" i="2"/>
  <c r="J23" i="2"/>
  <c r="J22" i="2"/>
</calcChain>
</file>

<file path=xl/sharedStrings.xml><?xml version="1.0" encoding="utf-8"?>
<sst xmlns="http://schemas.openxmlformats.org/spreadsheetml/2006/main" count="141" uniqueCount="104">
  <si>
    <t>GRADE</t>
  </si>
  <si>
    <t>2 OR LESS</t>
  </si>
  <si>
    <t>OVER 2</t>
  </si>
  <si>
    <t>OVER 3</t>
  </si>
  <si>
    <t>OVER 4</t>
  </si>
  <si>
    <t>OVER 6</t>
  </si>
  <si>
    <t>OVER 8</t>
  </si>
  <si>
    <t>O-10 (*1)</t>
  </si>
  <si>
    <t>O-9 (*1)</t>
  </si>
  <si>
    <t>O-8 (*1)</t>
  </si>
  <si>
    <t>O-7 (*1)</t>
  </si>
  <si>
    <t>O-6 (*2)</t>
  </si>
  <si>
    <t>O-5</t>
  </si>
  <si>
    <t>O-4</t>
  </si>
  <si>
    <t>O-3</t>
  </si>
  <si>
    <t>O-2</t>
  </si>
  <si>
    <t>O-1</t>
  </si>
  <si>
    <t>O-3 (*3)</t>
  </si>
  <si>
    <t>O-2 (*3)</t>
  </si>
  <si>
    <t>O-1 (*3)</t>
  </si>
  <si>
    <t>W-5</t>
  </si>
  <si>
    <t>W-4</t>
  </si>
  <si>
    <t>W-3</t>
  </si>
  <si>
    <t>W-2</t>
  </si>
  <si>
    <t>W-1</t>
  </si>
  <si>
    <t>E-9 (*4)</t>
  </si>
  <si>
    <t>E-8</t>
  </si>
  <si>
    <t>E-7</t>
  </si>
  <si>
    <t>E-6</t>
  </si>
  <si>
    <t>E-5</t>
  </si>
  <si>
    <t>E-4</t>
  </si>
  <si>
    <t>E-3</t>
  </si>
  <si>
    <t>E-2</t>
  </si>
  <si>
    <t>E-1 &gt; 4 mos</t>
  </si>
  <si>
    <t>E-1 &lt; 4 mos</t>
  </si>
  <si>
    <t>OVER 10</t>
  </si>
  <si>
    <t>OVER 12</t>
  </si>
  <si>
    <t>OVER 14</t>
  </si>
  <si>
    <t>OVER 16</t>
  </si>
  <si>
    <t>OVER 18</t>
  </si>
  <si>
    <t>OVER 20</t>
  </si>
  <si>
    <t>OVER 22</t>
  </si>
  <si>
    <t>OVER 24</t>
  </si>
  <si>
    <t>OVER 26</t>
  </si>
  <si>
    <t>OVER 28</t>
  </si>
  <si>
    <t>OVER 30</t>
  </si>
  <si>
    <t>OVER 32</t>
  </si>
  <si>
    <t>OVER 34</t>
  </si>
  <si>
    <t>OVER 36</t>
  </si>
  <si>
    <t>OVER 38</t>
  </si>
  <si>
    <t>OVER 40</t>
  </si>
  <si>
    <t>TIS</t>
  </si>
  <si>
    <t>monthly pay</t>
  </si>
  <si>
    <t>Pay Grade</t>
  </si>
  <si>
    <t>Daily pay</t>
  </si>
  <si>
    <t>USAR PAY</t>
  </si>
  <si>
    <t>VA PAY</t>
  </si>
  <si>
    <t>No Dependents</t>
  </si>
  <si>
    <t>Veteran Alone</t>
  </si>
  <si>
    <t>-</t>
  </si>
  <si>
    <t>DEP Status</t>
  </si>
  <si>
    <t>Percentage</t>
  </si>
  <si>
    <t>Vet w/Spouse Only</t>
  </si>
  <si>
    <t>Vet w/ Spouse &amp; 1 Parent</t>
  </si>
  <si>
    <t>Vet w/ Spouse &amp; 2 Parents</t>
  </si>
  <si>
    <t>Vet w/ 1 Parent</t>
  </si>
  <si>
    <t>Vet w/ 2 Parents</t>
  </si>
  <si>
    <t>Vet w/ Spouse &amp; Child</t>
  </si>
  <si>
    <t>Vet w/ Child Only</t>
  </si>
  <si>
    <t>Vet w/ 2 Parents &amp; Child</t>
  </si>
  <si>
    <t>Vet w/ 1 Parent &amp; child</t>
  </si>
  <si>
    <t>Vet w/ Spouse, 2 Parents &amp; Child</t>
  </si>
  <si>
    <t>Vet w/ Spouse, 1 Parent &amp; Child</t>
  </si>
  <si>
    <t>W/O Child</t>
  </si>
  <si>
    <t>W/ Child</t>
  </si>
  <si>
    <t>Drill periods</t>
  </si>
  <si>
    <t>AD orders</t>
  </si>
  <si>
    <t>Monthly VA Base Pay</t>
  </si>
  <si>
    <t>a. Rates for each school-aged child are shown separately. They are not included with any other compensation rates. All other entries on this chart reflecting a rate for children show the rate payable for children under 18 or helpless. To find the amount payable to a 70% disabled Veteran with a spouse and four children, one of whom is over 18 and attending school, take the 70% rate for a veteran with a spouse and 3 children, $1,680.48, and add the rate for one school child, $186.00. The total amount payable is $1,866.48.</t>
  </si>
  <si>
    <t>b. Where the veteran has a spouse who is determined to require A/A, add the figure shown as “additional for A/A spouse” to the amount shown for the proper dependency code. For example, veteran has A/A spouse and 2 minor children and is 70% disabled. Add $106.00, additional for A/A spouse, to the rate for a 70% veteran with dependency code 12, $1,623.48. The total amount payable is $1,729.48.</t>
  </si>
  <si>
    <t>Additional Instruction</t>
  </si>
  <si>
    <t>Child Under 18</t>
  </si>
  <si>
    <t>Child Over 18</t>
  </si>
  <si>
    <t>A/A spouse w/child</t>
  </si>
  <si>
    <t xml:space="preserve">A/A Spouse </t>
  </si>
  <si>
    <t>Total VA Payment/Month</t>
  </si>
  <si>
    <t>Daily rate</t>
  </si>
  <si>
    <t>N/A</t>
  </si>
  <si>
    <t>Additional rate for Dependents</t>
  </si>
  <si>
    <t>Monthly Children under 18 rate</t>
  </si>
  <si>
    <t>Monthly Children Over 18 rate</t>
  </si>
  <si>
    <t>VA pay for USAR days =</t>
  </si>
  <si>
    <t xml:space="preserve">USAR pay for Duty Days = </t>
  </si>
  <si>
    <t xml:space="preserve">Amount you will lose if you give up your USAR pay = </t>
  </si>
  <si>
    <t>Additional Entitlements</t>
  </si>
  <si>
    <t>Footnotes:</t>
  </si>
  <si>
    <t># of Children Over 18 (footnote a)</t>
  </si>
  <si>
    <t># of Children under 18 (footnote a)</t>
  </si>
  <si>
    <t>Additional Assistance Spouse (footnote b)</t>
  </si>
  <si>
    <t>b. Where the veteran has a spouse who is determined to require A/A, add the figure shown as “additional for A/A spouse” to the amount shown for the proper dependency code. For example, veteran has A/A spouse and 2 minor children and is 70% disabled. Add $111.00, additional for A/A spouse, to the rate for a 70% veteran with dependency code 12, $1,696.17. The total amount payable is $1,807.17.</t>
  </si>
  <si>
    <t xml:space="preserve">a. Rates for each school child are shown separately. They are not included with any other compensation rates. All other entries on this chart reflecting a rate for children show the rate payable for children under 18 or helpless. To find the amount payable to a 70% disabled veteran with a spouse and four children, one of whom is over 18 and attending school, take the 70% rate for a veteran with a spouse and 3 children, $ 1,756.17 , and add the rate for one school child, $194.00. The total amount payable is $1,950.17.
</t>
  </si>
  <si>
    <t xml:space="preserve">Amount you will lose if you give up your VA Disability = </t>
  </si>
  <si>
    <t>NOTE:  SM is only giving up VA Disability for days of duty performed with USAR. (If only 4 drill periods are performed, then the VA Disability will only be reduced by those 4 days out of 30.)</t>
  </si>
  <si>
    <t>UPDATED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</si>
</sst>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;[Red]&quot;$&quot;#,##0.00"/>
    <numFmt numFmtId="166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222222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11"/>
      <color rgb="FFFF0000"/>
      <name val="Arial"/>
      <family val="2"/>
    </font>
    <font>
      <sz val="2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DDDDDD"/>
      </top>
      <bottom/>
      <diagonal/>
    </border>
    <border>
      <left style="medium">
        <color rgb="FFFF0000"/>
      </left>
      <right/>
      <top style="medium">
        <color rgb="FFDDDDDD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rgb="FFFF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0" fontId="0" fillId="2" borderId="0" xfId="0" applyFill="1" applyAlignment="1">
      <alignment horizontal="left" vertical="center"/>
    </xf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2" fillId="0" borderId="0" xfId="0" applyFont="1"/>
    <xf numFmtId="44" fontId="7" fillId="0" borderId="0" xfId="0" applyNumberFormat="1" applyFont="1" applyAlignment="1">
      <alignment horizontal="right" vertic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8" xfId="1" applyNumberFormat="1" applyFont="1" applyBorder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18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44" fontId="0" fillId="0" borderId="18" xfId="0" applyNumberFormat="1" applyBorder="1"/>
    <xf numFmtId="0" fontId="0" fillId="0" borderId="21" xfId="0" applyBorder="1"/>
    <xf numFmtId="44" fontId="0" fillId="0" borderId="17" xfId="0" applyNumberFormat="1" applyBorder="1"/>
    <xf numFmtId="0" fontId="2" fillId="0" borderId="15" xfId="0" applyFont="1" applyBorder="1"/>
    <xf numFmtId="0" fontId="2" fillId="0" borderId="20" xfId="0" applyFont="1" applyBorder="1"/>
    <xf numFmtId="44" fontId="0" fillId="0" borderId="22" xfId="1" applyFont="1" applyBorder="1" applyAlignment="1">
      <alignment horizontal="center"/>
    </xf>
    <xf numFmtId="0" fontId="8" fillId="0" borderId="0" xfId="0" applyFont="1"/>
    <xf numFmtId="9" fontId="8" fillId="0" borderId="0" xfId="0" applyNumberFormat="1" applyFont="1"/>
    <xf numFmtId="0" fontId="8" fillId="0" borderId="1" xfId="0" applyFont="1" applyBorder="1"/>
    <xf numFmtId="0" fontId="8" fillId="0" borderId="2" xfId="0" applyFont="1" applyBorder="1"/>
    <xf numFmtId="44" fontId="8" fillId="0" borderId="2" xfId="1" applyFont="1" applyBorder="1"/>
    <xf numFmtId="44" fontId="8" fillId="0" borderId="2" xfId="1" applyFont="1" applyBorder="1" applyAlignment="1">
      <alignment horizontal="center"/>
    </xf>
    <xf numFmtId="44" fontId="8" fillId="0" borderId="3" xfId="1" applyFont="1" applyBorder="1" applyAlignment="1">
      <alignment horizontal="center"/>
    </xf>
    <xf numFmtId="0" fontId="8" fillId="0" borderId="6" xfId="0" applyFont="1" applyBorder="1"/>
    <xf numFmtId="0" fontId="9" fillId="0" borderId="0" xfId="0" applyFont="1"/>
    <xf numFmtId="44" fontId="8" fillId="0" borderId="0" xfId="1" applyFont="1" applyBorder="1"/>
    <xf numFmtId="44" fontId="8" fillId="0" borderId="7" xfId="1" applyFont="1" applyBorder="1"/>
    <xf numFmtId="0" fontId="8" fillId="0" borderId="8" xfId="0" applyFont="1" applyBorder="1"/>
    <xf numFmtId="0" fontId="8" fillId="0" borderId="9" xfId="0" applyFont="1" applyBorder="1"/>
    <xf numFmtId="44" fontId="8" fillId="0" borderId="9" xfId="1" applyFont="1" applyBorder="1"/>
    <xf numFmtId="44" fontId="8" fillId="0" borderId="10" xfId="1" applyFont="1" applyBorder="1"/>
    <xf numFmtId="44" fontId="8" fillId="0" borderId="3" xfId="1" applyFont="1" applyBorder="1"/>
    <xf numFmtId="44" fontId="8" fillId="0" borderId="0" xfId="1" applyFont="1" applyAlignment="1">
      <alignment horizontal="center"/>
    </xf>
    <xf numFmtId="44" fontId="8" fillId="0" borderId="0" xfId="1" applyFont="1"/>
    <xf numFmtId="0" fontId="8" fillId="2" borderId="0" xfId="0" applyFont="1" applyFill="1" applyAlignment="1">
      <alignment horizontal="left" vertical="center"/>
    </xf>
    <xf numFmtId="0" fontId="11" fillId="2" borderId="0" xfId="3" applyFont="1" applyFill="1" applyAlignment="1">
      <alignment horizontal="left" vertical="center"/>
    </xf>
    <xf numFmtId="44" fontId="8" fillId="0" borderId="0" xfId="0" applyNumberFormat="1" applyFont="1"/>
    <xf numFmtId="44" fontId="8" fillId="0" borderId="0" xfId="0" applyNumberFormat="1" applyFont="1" applyAlignment="1">
      <alignment horizontal="center"/>
    </xf>
    <xf numFmtId="44" fontId="8" fillId="0" borderId="0" xfId="1" applyFont="1" applyFill="1" applyAlignment="1">
      <alignment horizontal="center"/>
    </xf>
    <xf numFmtId="0" fontId="13" fillId="0" borderId="0" xfId="0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2" fontId="18" fillId="0" borderId="9" xfId="0" applyNumberFormat="1" applyFont="1" applyBorder="1" applyAlignment="1">
      <alignment vertical="top" shrinkToFit="1"/>
    </xf>
    <xf numFmtId="2" fontId="18" fillId="0" borderId="9" xfId="0" applyNumberFormat="1" applyFont="1" applyBorder="1" applyAlignment="1">
      <alignment horizontal="right" vertical="top" shrinkToFit="1"/>
    </xf>
    <xf numFmtId="2" fontId="18" fillId="0" borderId="10" xfId="0" applyNumberFormat="1" applyFont="1" applyBorder="1" applyAlignment="1">
      <alignment vertical="top" shrinkToFit="1"/>
    </xf>
    <xf numFmtId="2" fontId="18" fillId="0" borderId="8" xfId="0" applyNumberFormat="1" applyFont="1" applyBorder="1" applyAlignment="1">
      <alignment vertical="top" shrinkToFit="1"/>
    </xf>
    <xf numFmtId="2" fontId="18" fillId="0" borderId="9" xfId="0" applyNumberFormat="1" applyFont="1" applyBorder="1" applyAlignment="1">
      <alignment horizontal="left" vertical="top" indent="2" shrinkToFit="1"/>
    </xf>
    <xf numFmtId="0" fontId="19" fillId="0" borderId="0" xfId="0" applyFont="1"/>
    <xf numFmtId="4" fontId="20" fillId="0" borderId="23" xfId="0" applyNumberFormat="1" applyFont="1" applyBorder="1" applyAlignment="1">
      <alignment vertical="top" shrinkToFit="1"/>
    </xf>
    <xf numFmtId="166" fontId="20" fillId="0" borderId="23" xfId="0" applyNumberFormat="1" applyFont="1" applyBorder="1" applyAlignment="1">
      <alignment vertical="top" shrinkToFit="1"/>
    </xf>
    <xf numFmtId="0" fontId="21" fillId="0" borderId="23" xfId="0" applyFont="1" applyBorder="1" applyAlignment="1">
      <alignment vertical="top" wrapText="1"/>
    </xf>
    <xf numFmtId="166" fontId="20" fillId="0" borderId="24" xfId="0" applyNumberFormat="1" applyFont="1" applyBorder="1" applyAlignment="1">
      <alignment vertical="top" shrinkToFit="1"/>
    </xf>
    <xf numFmtId="0" fontId="22" fillId="0" borderId="25" xfId="0" applyFont="1" applyBorder="1" applyAlignment="1">
      <alignment wrapText="1"/>
    </xf>
    <xf numFmtId="166" fontId="20" fillId="0" borderId="26" xfId="0" applyNumberFormat="1" applyFont="1" applyBorder="1" applyAlignment="1">
      <alignment horizontal="center" vertical="top" shrinkToFit="1"/>
    </xf>
    <xf numFmtId="166" fontId="20" fillId="0" borderId="25" xfId="0" applyNumberFormat="1" applyFont="1" applyBorder="1" applyAlignment="1">
      <alignment vertical="top" shrinkToFit="1"/>
    </xf>
    <xf numFmtId="166" fontId="20" fillId="0" borderId="27" xfId="0" applyNumberFormat="1" applyFont="1" applyBorder="1" applyAlignment="1">
      <alignment vertical="top" shrinkToFit="1"/>
    </xf>
    <xf numFmtId="4" fontId="20" fillId="0" borderId="25" xfId="0" applyNumberFormat="1" applyFont="1" applyBorder="1" applyAlignment="1">
      <alignment vertical="top" shrinkToFit="1"/>
    </xf>
    <xf numFmtId="2" fontId="23" fillId="0" borderId="0" xfId="0" applyNumberFormat="1" applyFont="1" applyAlignment="1">
      <alignment horizontal="right" vertical="top" shrinkToFit="1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9" fontId="0" fillId="0" borderId="12" xfId="2" applyFont="1" applyBorder="1" applyAlignment="1" applyProtection="1">
      <alignment horizontal="center"/>
      <protection locked="0"/>
    </xf>
    <xf numFmtId="9" fontId="0" fillId="0" borderId="13" xfId="2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wrapText="1"/>
    </xf>
    <xf numFmtId="0" fontId="10" fillId="0" borderId="0" xfId="0" applyFont="1" applyAlignment="1">
      <alignment horizontal="left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showGridLines="0" showZeros="0" tabSelected="1" zoomScale="85" zoomScaleNormal="85" workbookViewId="0">
      <pane xSplit="40" ySplit="51" topLeftCell="AO56" activePane="bottomRight" state="frozen"/>
      <selection pane="topRight" activeCell="AO1" sqref="AO1"/>
      <selection pane="bottomLeft" activeCell="A53" sqref="A53"/>
      <selection pane="bottomRight" activeCell="I10" sqref="I10"/>
    </sheetView>
  </sheetViews>
  <sheetFormatPr defaultRowHeight="15" x14ac:dyDescent="0.25"/>
  <cols>
    <col min="1" max="1" width="3.42578125" customWidth="1"/>
    <col min="2" max="2" width="1.7109375" customWidth="1"/>
    <col min="3" max="3" width="12" bestFit="1" customWidth="1"/>
    <col min="4" max="4" width="10.5703125" style="1" bestFit="1" customWidth="1"/>
    <col min="5" max="5" width="1.7109375" style="1" customWidth="1"/>
    <col min="7" max="7" width="1.7109375" customWidth="1"/>
    <col min="8" max="8" width="29.140625" bestFit="1" customWidth="1"/>
    <col min="9" max="9" width="21.7109375" customWidth="1"/>
    <col min="10" max="10" width="15.42578125" style="1" customWidth="1"/>
    <col min="11" max="11" width="1.7109375" customWidth="1"/>
    <col min="12" max="12" width="9.7109375" customWidth="1"/>
    <col min="13" max="13" width="1.7109375" customWidth="1"/>
    <col min="14" max="14" width="39.140625" bestFit="1" customWidth="1"/>
    <col min="15" max="15" width="10.5703125" bestFit="1" customWidth="1"/>
    <col min="16" max="16" width="9.140625" style="7" hidden="1" customWidth="1"/>
    <col min="17" max="17" width="1.7109375" customWidth="1"/>
    <col min="18" max="18" width="2.7109375" customWidth="1"/>
  </cols>
  <sheetData>
    <row r="1" spans="1:17" ht="15.75" thickBot="1" x14ac:dyDescent="0.3">
      <c r="A1" s="82" t="s">
        <v>103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8.1" customHeight="1" thickTop="1" x14ac:dyDescent="0.25">
      <c r="B2" s="10"/>
      <c r="C2" s="11"/>
      <c r="D2" s="12"/>
      <c r="E2" s="13"/>
      <c r="G2" s="10"/>
      <c r="H2" s="11"/>
      <c r="I2" s="11"/>
      <c r="J2" s="12"/>
      <c r="K2" s="26"/>
      <c r="M2" s="10"/>
      <c r="N2" s="11"/>
      <c r="O2" s="11"/>
      <c r="P2" s="31"/>
      <c r="Q2" s="26"/>
    </row>
    <row r="3" spans="1:17" ht="26.25" x14ac:dyDescent="0.25">
      <c r="B3" s="14"/>
      <c r="C3" s="84" t="s">
        <v>55</v>
      </c>
      <c r="D3" s="84"/>
      <c r="E3" s="15"/>
      <c r="G3" s="14"/>
      <c r="H3" s="84" t="s">
        <v>56</v>
      </c>
      <c r="I3" s="84"/>
      <c r="J3" s="84"/>
      <c r="K3" s="27"/>
      <c r="M3" s="14"/>
      <c r="N3" s="84" t="s">
        <v>94</v>
      </c>
      <c r="O3" s="84"/>
      <c r="P3" s="84"/>
      <c r="Q3" s="27"/>
    </row>
    <row r="4" spans="1:17" ht="27" thickBot="1" x14ac:dyDescent="0.3">
      <c r="B4" s="14"/>
      <c r="C4" s="84"/>
      <c r="D4" s="84"/>
      <c r="E4" s="15"/>
      <c r="G4" s="14"/>
      <c r="H4" s="84"/>
      <c r="I4" s="84"/>
      <c r="J4" s="84"/>
      <c r="K4" s="27"/>
      <c r="M4" s="14"/>
      <c r="N4" s="84"/>
      <c r="O4" s="84"/>
      <c r="P4" s="84"/>
      <c r="Q4" s="27"/>
    </row>
    <row r="5" spans="1:17" ht="16.5" thickTop="1" thickBot="1" x14ac:dyDescent="0.3">
      <c r="B5" s="14"/>
      <c r="C5" t="s">
        <v>53</v>
      </c>
      <c r="D5" s="9" t="s">
        <v>27</v>
      </c>
      <c r="E5" s="16"/>
      <c r="G5" s="14"/>
      <c r="H5" t="s">
        <v>60</v>
      </c>
      <c r="I5" s="87" t="s">
        <v>58</v>
      </c>
      <c r="J5" s="88"/>
      <c r="K5" s="27"/>
      <c r="M5" s="14"/>
      <c r="N5" t="s">
        <v>97</v>
      </c>
      <c r="O5" s="9"/>
      <c r="P5" s="3">
        <f>O5*O7</f>
        <v>0</v>
      </c>
      <c r="Q5" s="27"/>
    </row>
    <row r="6" spans="1:17" ht="16.5" thickTop="1" thickBot="1" x14ac:dyDescent="0.3">
      <c r="B6" s="14"/>
      <c r="C6" t="s">
        <v>51</v>
      </c>
      <c r="D6" s="9" t="s">
        <v>41</v>
      </c>
      <c r="E6" s="16"/>
      <c r="G6" s="14"/>
      <c r="H6" t="s">
        <v>61</v>
      </c>
      <c r="I6" s="89">
        <v>0.1</v>
      </c>
      <c r="J6" s="90"/>
      <c r="K6" s="27"/>
      <c r="M6" s="14"/>
      <c r="N6" t="s">
        <v>96</v>
      </c>
      <c r="O6" s="9"/>
      <c r="P6" s="3">
        <f>O6*O8</f>
        <v>0</v>
      </c>
      <c r="Q6" s="27"/>
    </row>
    <row r="7" spans="1:17" ht="16.5" thickTop="1" thickBot="1" x14ac:dyDescent="0.3">
      <c r="B7" s="14"/>
      <c r="E7" s="17"/>
      <c r="G7" s="14"/>
      <c r="H7" t="s">
        <v>80</v>
      </c>
      <c r="I7" s="87" t="s">
        <v>87</v>
      </c>
      <c r="J7" s="88"/>
      <c r="K7" s="27"/>
      <c r="M7" s="14"/>
      <c r="N7" t="s">
        <v>89</v>
      </c>
      <c r="O7" s="33">
        <f>IF($I$7="N/A",,VLOOKUP($I$7,'VA Disability Pay Chart'!$B$18:$L$19,HLOOKUP($I$6,'VA Disability Pay Chart'!$C$1:$L$2,2,FALSE),FALSE))</f>
        <v>0</v>
      </c>
      <c r="Q7" s="27"/>
    </row>
    <row r="8" spans="1:17" ht="16.5" thickTop="1" thickBot="1" x14ac:dyDescent="0.3">
      <c r="B8" s="14"/>
      <c r="C8" t="s">
        <v>52</v>
      </c>
      <c r="D8" s="18">
        <f>VLOOKUP('2023 USAR Pay vs. VA Pay'!D5,'Military Pay Chart'!A3:W30,HLOOKUP(D6,'Military Pay Chart'!B1:W2,2,FALSE),FALSE)</f>
        <v>5674.5</v>
      </c>
      <c r="E8" s="19"/>
      <c r="G8" s="14"/>
      <c r="H8" t="s">
        <v>80</v>
      </c>
      <c r="I8" s="87" t="s">
        <v>87</v>
      </c>
      <c r="J8" s="88"/>
      <c r="K8" s="27"/>
      <c r="M8" s="14"/>
      <c r="N8" t="s">
        <v>90</v>
      </c>
      <c r="O8" s="5">
        <f>IF($I$8="N/A",,VLOOKUP($I$8,'VA Disability Pay Chart'!$B$18:$L$19,HLOOKUP($I$6,'VA Disability Pay Chart'!$C$1:$L$2,2,FALSE),FALSE))</f>
        <v>0</v>
      </c>
      <c r="Q8" s="27"/>
    </row>
    <row r="9" spans="1:17" ht="16.5" thickTop="1" thickBot="1" x14ac:dyDescent="0.3">
      <c r="B9" s="14"/>
      <c r="E9" s="17"/>
      <c r="G9" s="14"/>
      <c r="H9" t="s">
        <v>80</v>
      </c>
      <c r="I9" s="87" t="s">
        <v>87</v>
      </c>
      <c r="J9" s="88"/>
      <c r="K9" s="27"/>
      <c r="M9" s="14"/>
      <c r="N9" t="s">
        <v>98</v>
      </c>
      <c r="O9" s="5">
        <f>IF($I$9="N/A",,VLOOKUP($I$9,'VA Disability Pay Chart'!$B$20,HLOOKUP($I$6,'VA Disability Pay Chart'!$C$1:$L$2,2,FALSE),FALSE))</f>
        <v>0</v>
      </c>
      <c r="Q9" s="27"/>
    </row>
    <row r="10" spans="1:17" ht="15.75" thickTop="1" x14ac:dyDescent="0.25">
      <c r="B10" s="14"/>
      <c r="C10" t="s">
        <v>54</v>
      </c>
      <c r="D10" s="20">
        <f>D8/30</f>
        <v>189.15</v>
      </c>
      <c r="E10" s="21"/>
      <c r="G10" s="14"/>
      <c r="H10" t="s">
        <v>77</v>
      </c>
      <c r="I10" s="5">
        <f>VLOOKUP('2023 USAR Pay vs. VA Pay'!I5,'VA Disability Pay Chart'!B3:L15,HLOOKUP(I6,'VA Disability Pay Chart'!C1:L2,2,FALSE),FALSE)</f>
        <v>165.92</v>
      </c>
      <c r="K10" s="27"/>
      <c r="M10" s="14"/>
      <c r="Q10" s="27"/>
    </row>
    <row r="11" spans="1:17" ht="15.75" thickBot="1" x14ac:dyDescent="0.3">
      <c r="B11" s="14"/>
      <c r="E11" s="17"/>
      <c r="G11" s="14"/>
      <c r="H11" t="s">
        <v>88</v>
      </c>
      <c r="I11" s="20">
        <f>$P$5+$P$6</f>
        <v>0</v>
      </c>
      <c r="K11" s="27"/>
      <c r="M11" s="14"/>
      <c r="Q11" s="27"/>
    </row>
    <row r="12" spans="1:17" ht="16.5" thickTop="1" thickBot="1" x14ac:dyDescent="0.3">
      <c r="B12" s="14"/>
      <c r="C12" t="s">
        <v>75</v>
      </c>
      <c r="D12" s="9">
        <v>72</v>
      </c>
      <c r="E12" s="16"/>
      <c r="G12" s="14"/>
      <c r="H12" t="s">
        <v>85</v>
      </c>
      <c r="I12" s="20">
        <f>I10+P5+P6</f>
        <v>165.92</v>
      </c>
      <c r="K12" s="27"/>
      <c r="M12" s="14"/>
      <c r="Q12" s="27"/>
    </row>
    <row r="13" spans="1:17" ht="15.75" thickTop="1" x14ac:dyDescent="0.25">
      <c r="B13" s="14"/>
      <c r="E13" s="17"/>
      <c r="G13" s="14"/>
      <c r="H13" t="s">
        <v>86</v>
      </c>
      <c r="I13" s="20">
        <f>I12/30</f>
        <v>5.530666666666666</v>
      </c>
      <c r="K13" s="27"/>
      <c r="M13" s="14"/>
      <c r="Q13" s="27"/>
    </row>
    <row r="14" spans="1:17" x14ac:dyDescent="0.25">
      <c r="B14" s="14"/>
      <c r="E14" s="17"/>
      <c r="G14" s="14"/>
      <c r="K14" s="27"/>
      <c r="M14" s="14"/>
      <c r="Q14" s="27"/>
    </row>
    <row r="15" spans="1:17" hidden="1" x14ac:dyDescent="0.25">
      <c r="B15" s="14"/>
      <c r="E15" s="17"/>
      <c r="G15" s="14"/>
      <c r="K15" s="27"/>
      <c r="M15" s="14"/>
      <c r="Q15" s="27"/>
    </row>
    <row r="16" spans="1:17" hidden="1" x14ac:dyDescent="0.25">
      <c r="B16" s="14"/>
      <c r="E16" s="17"/>
      <c r="G16" s="14"/>
      <c r="K16" s="27"/>
      <c r="M16" s="14"/>
      <c r="P16"/>
      <c r="Q16" s="27"/>
    </row>
    <row r="17" spans="1:18" hidden="1" x14ac:dyDescent="0.25">
      <c r="B17" s="14"/>
      <c r="E17" s="17"/>
      <c r="G17" s="14"/>
      <c r="K17" s="28"/>
      <c r="L17" s="3"/>
      <c r="M17" s="30"/>
      <c r="O17" s="6"/>
      <c r="P17"/>
      <c r="Q17" s="27"/>
    </row>
    <row r="18" spans="1:18" hidden="1" x14ac:dyDescent="0.25">
      <c r="B18" s="14"/>
      <c r="E18" s="17"/>
      <c r="G18" s="14"/>
      <c r="K18" s="27"/>
      <c r="M18" s="14"/>
      <c r="O18" s="3"/>
      <c r="Q18" s="27"/>
    </row>
    <row r="19" spans="1:18" hidden="1" x14ac:dyDescent="0.25">
      <c r="B19" s="14"/>
      <c r="C19" t="s">
        <v>76</v>
      </c>
      <c r="E19" s="17"/>
      <c r="G19" s="14"/>
      <c r="K19" s="27"/>
      <c r="M19" s="14"/>
      <c r="Q19" s="27"/>
    </row>
    <row r="20" spans="1:18" hidden="1" x14ac:dyDescent="0.25">
      <c r="B20" s="14"/>
      <c r="E20" s="17"/>
      <c r="G20" s="14"/>
      <c r="K20" s="28"/>
      <c r="L20" s="3"/>
      <c r="M20" s="30"/>
      <c r="Q20" s="27"/>
    </row>
    <row r="21" spans="1:18" ht="8.1" customHeight="1" thickBot="1" x14ac:dyDescent="0.3">
      <c r="B21" s="22"/>
      <c r="C21" s="23"/>
      <c r="D21" s="24"/>
      <c r="E21" s="25"/>
      <c r="G21" s="22"/>
      <c r="H21" s="23"/>
      <c r="I21" s="23"/>
      <c r="J21" s="24"/>
      <c r="K21" s="29"/>
      <c r="M21" s="22"/>
      <c r="N21" s="23"/>
      <c r="O21" s="23"/>
      <c r="P21" s="32"/>
      <c r="Q21" s="29"/>
    </row>
    <row r="22" spans="1:18" ht="30" customHeight="1" thickTop="1" x14ac:dyDescent="0.25">
      <c r="D22" s="83" t="s">
        <v>92</v>
      </c>
      <c r="E22" s="83"/>
      <c r="F22" s="83"/>
      <c r="G22" s="83"/>
      <c r="H22" s="83"/>
      <c r="I22" s="8">
        <f>$D$12*$D$10</f>
        <v>13618.800000000001</v>
      </c>
      <c r="J22" s="91" t="str">
        <f>IF($I$22&gt;$I$23,"Your Military Pay is Greater","")</f>
        <v>Your Military Pay is Greater</v>
      </c>
      <c r="K22" s="91"/>
      <c r="L22" s="91"/>
      <c r="M22" s="91"/>
      <c r="N22" s="91"/>
      <c r="O22" s="57"/>
    </row>
    <row r="23" spans="1:18" ht="30" customHeight="1" x14ac:dyDescent="0.25">
      <c r="D23" s="83" t="s">
        <v>91</v>
      </c>
      <c r="E23" s="83"/>
      <c r="F23" s="83"/>
      <c r="G23" s="83"/>
      <c r="H23" s="83"/>
      <c r="I23" s="8">
        <f>D12*I13</f>
        <v>398.20799999999997</v>
      </c>
      <c r="J23" s="91" t="str">
        <f>IF($I$22&lt;$I$23,"Your VA Disability Pay is Greater","")</f>
        <v/>
      </c>
      <c r="K23" s="91"/>
      <c r="L23" s="91"/>
      <c r="M23" s="91"/>
      <c r="N23" s="91"/>
    </row>
    <row r="24" spans="1:18" ht="22.5" customHeight="1" x14ac:dyDescent="0.25">
      <c r="C24" s="83" t="s">
        <v>93</v>
      </c>
      <c r="D24" s="83"/>
      <c r="E24" s="83"/>
      <c r="F24" s="83"/>
      <c r="G24" s="83"/>
      <c r="H24" s="83"/>
      <c r="I24" s="58">
        <f>IF($I$23-$I$22&lt;0, $I$23-$I$22,"")</f>
        <v>-13220.592000000001</v>
      </c>
    </row>
    <row r="25" spans="1:18" ht="17.25" customHeight="1" x14ac:dyDescent="0.3">
      <c r="C25" s="83" t="s">
        <v>101</v>
      </c>
      <c r="D25" s="83"/>
      <c r="E25" s="83"/>
      <c r="F25" s="83"/>
      <c r="G25" s="83"/>
      <c r="H25" s="83"/>
      <c r="I25" s="59" t="str">
        <f>IF($I$23-$I$22&gt;0, $I$23-$I$22,"")</f>
        <v/>
      </c>
    </row>
    <row r="26" spans="1:18" ht="6" customHeight="1" x14ac:dyDescent="0.25"/>
    <row r="27" spans="1:18" ht="54.75" customHeight="1" x14ac:dyDescent="0.5">
      <c r="A27" s="92" t="s">
        <v>102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</row>
    <row r="28" spans="1:18" ht="5.25" customHeight="1" x14ac:dyDescent="0.25"/>
    <row r="29" spans="1:18" x14ac:dyDescent="0.25">
      <c r="B29" s="85" t="s">
        <v>95</v>
      </c>
      <c r="C29" s="85"/>
      <c r="D29" s="85"/>
      <c r="F29" s="1"/>
      <c r="J29"/>
      <c r="K29" s="1"/>
      <c r="P29"/>
      <c r="Q29" s="7"/>
    </row>
    <row r="30" spans="1:18" ht="45.75" customHeight="1" x14ac:dyDescent="0.25">
      <c r="B30" s="86" t="s">
        <v>78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7"/>
    </row>
    <row r="31" spans="1:18" x14ac:dyDescent="0.25">
      <c r="B31" s="4"/>
      <c r="D31" s="2"/>
      <c r="E31" s="2"/>
      <c r="F31" s="2"/>
      <c r="G31" s="2"/>
      <c r="H31" s="2"/>
      <c r="I31" s="2"/>
      <c r="J31" s="2"/>
      <c r="K31" s="2"/>
      <c r="L31" s="2"/>
      <c r="M31" s="2"/>
      <c r="P31"/>
      <c r="Q31" s="7"/>
    </row>
    <row r="32" spans="1:18" ht="48" customHeight="1" x14ac:dyDescent="0.25">
      <c r="B32" s="86" t="s">
        <v>79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"/>
    </row>
  </sheetData>
  <protectedRanges>
    <protectedRange sqref="D5:D6 D12 I5:J9 O5:O6" name="Range1"/>
  </protectedRanges>
  <mergeCells count="19">
    <mergeCell ref="B32:P32"/>
    <mergeCell ref="I8:J8"/>
    <mergeCell ref="I9:J9"/>
    <mergeCell ref="D22:H22"/>
    <mergeCell ref="D23:H23"/>
    <mergeCell ref="J22:N22"/>
    <mergeCell ref="J23:N23"/>
    <mergeCell ref="C25:H25"/>
    <mergeCell ref="A27:R27"/>
    <mergeCell ref="A1:Q1"/>
    <mergeCell ref="C24:H24"/>
    <mergeCell ref="N3:P4"/>
    <mergeCell ref="B29:D29"/>
    <mergeCell ref="B30:P30"/>
    <mergeCell ref="C3:D4"/>
    <mergeCell ref="H3:J4"/>
    <mergeCell ref="I5:J5"/>
    <mergeCell ref="I6:J6"/>
    <mergeCell ref="I7:J7"/>
  </mergeCells>
  <dataValidations count="2">
    <dataValidation type="list" allowBlank="1" showInputMessage="1" showErrorMessage="1" sqref="I9" xr:uid="{00000000-0002-0000-0000-000000000000}">
      <formula1>"N/A,A/A Spouse,A/A spouse w/child"</formula1>
    </dataValidation>
    <dataValidation type="list" allowBlank="1" showInputMessage="1" showErrorMessage="1" prompt="Ensure that if you are using the Additional Instruction codes that you enter the # of children in the Additional Entitlements section to the right." sqref="I7:J7 I8:J8" xr:uid="{00000000-0002-0000-0000-000001000000}">
      <formula1>"N/A,Child under 18,Child over 18"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'Military Pay Chart'!$A$3:$A$30</xm:f>
          </x14:formula1>
          <xm:sqref>D5:E5</xm:sqref>
        </x14:dataValidation>
        <x14:dataValidation type="list" allowBlank="1" showInputMessage="1" showErrorMessage="1" xr:uid="{00000000-0002-0000-0000-000003000000}">
          <x14:formula1>
            <xm:f>'Military Pay Chart'!$B$1:$W$1</xm:f>
          </x14:formula1>
          <xm:sqref>D6:E6</xm:sqref>
        </x14:dataValidation>
        <x14:dataValidation type="list" allowBlank="1" showInputMessage="1" showErrorMessage="1" xr:uid="{00000000-0002-0000-0000-000004000000}">
          <x14:formula1>
            <xm:f>'VA Disability Pay Chart'!$C$1:$L$1</xm:f>
          </x14:formula1>
          <xm:sqref>I6</xm:sqref>
        </x14:dataValidation>
        <x14:dataValidation type="list" allowBlank="1" showInputMessage="1" showErrorMessage="1" xr:uid="{00000000-0002-0000-0000-000005000000}">
          <x14:formula1>
            <xm:f>'VA Disability Pay Chart'!$B$3:$B$15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"/>
  <sheetViews>
    <sheetView workbookViewId="0">
      <pane xSplit="1" ySplit="2" topLeftCell="B13" activePane="bottomRight" state="frozen"/>
      <selection pane="topRight" activeCell="B1" sqref="B1"/>
      <selection pane="bottomLeft" activeCell="A3" sqref="A3"/>
      <selection pane="bottomRight" activeCell="C30" sqref="C30"/>
    </sheetView>
  </sheetViews>
  <sheetFormatPr defaultRowHeight="15.75" x14ac:dyDescent="0.25"/>
  <cols>
    <col min="1" max="1" width="9.140625" style="62" bestFit="1" customWidth="1"/>
    <col min="2" max="2" width="8.7109375" style="62" bestFit="1" customWidth="1"/>
    <col min="3" max="7" width="7.140625" style="62" bestFit="1" customWidth="1"/>
    <col min="8" max="23" width="7.28515625" style="62" bestFit="1" customWidth="1"/>
    <col min="24" max="16384" width="9.140625" style="61"/>
  </cols>
  <sheetData>
    <row r="1" spans="1:23" x14ac:dyDescent="0.25">
      <c r="A1" s="60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5</v>
      </c>
      <c r="G1" s="60" t="s">
        <v>6</v>
      </c>
      <c r="H1" s="60" t="s">
        <v>35</v>
      </c>
      <c r="I1" s="60" t="s">
        <v>36</v>
      </c>
      <c r="J1" s="60" t="s">
        <v>37</v>
      </c>
      <c r="K1" s="60" t="s">
        <v>38</v>
      </c>
      <c r="L1" s="60" t="s">
        <v>39</v>
      </c>
      <c r="M1" s="60" t="s">
        <v>40</v>
      </c>
      <c r="N1" s="60" t="s">
        <v>41</v>
      </c>
      <c r="O1" s="60" t="s">
        <v>42</v>
      </c>
      <c r="P1" s="60" t="s">
        <v>43</v>
      </c>
      <c r="Q1" s="60" t="s">
        <v>44</v>
      </c>
      <c r="R1" s="60" t="s">
        <v>45</v>
      </c>
      <c r="S1" s="60" t="s">
        <v>46</v>
      </c>
      <c r="T1" s="60" t="s">
        <v>47</v>
      </c>
      <c r="U1" s="60" t="s">
        <v>48</v>
      </c>
      <c r="V1" s="60" t="s">
        <v>49</v>
      </c>
      <c r="W1" s="60" t="s">
        <v>50</v>
      </c>
    </row>
    <row r="2" spans="1:23" ht="16.5" thickBot="1" x14ac:dyDescent="0.3">
      <c r="A2" s="62">
        <v>0</v>
      </c>
      <c r="B2" s="62">
        <v>2</v>
      </c>
      <c r="C2" s="62">
        <v>3</v>
      </c>
      <c r="D2" s="62">
        <v>4</v>
      </c>
      <c r="E2" s="62">
        <v>5</v>
      </c>
      <c r="F2" s="62">
        <v>6</v>
      </c>
      <c r="G2" s="62">
        <v>7</v>
      </c>
      <c r="H2" s="62">
        <v>8</v>
      </c>
      <c r="I2" s="62">
        <v>9</v>
      </c>
      <c r="J2" s="62">
        <v>10</v>
      </c>
      <c r="K2" s="62">
        <v>11</v>
      </c>
      <c r="L2" s="62">
        <v>12</v>
      </c>
      <c r="M2" s="62">
        <v>13</v>
      </c>
      <c r="N2" s="62">
        <v>14</v>
      </c>
      <c r="O2" s="62">
        <v>15</v>
      </c>
      <c r="P2" s="62">
        <v>16</v>
      </c>
      <c r="Q2" s="62">
        <v>17</v>
      </c>
      <c r="R2" s="62">
        <v>18</v>
      </c>
      <c r="S2" s="62">
        <v>19</v>
      </c>
      <c r="T2" s="62">
        <v>20</v>
      </c>
      <c r="U2" s="62">
        <v>21</v>
      </c>
      <c r="V2" s="62">
        <v>22</v>
      </c>
      <c r="W2" s="62">
        <v>23</v>
      </c>
    </row>
    <row r="3" spans="1:23" ht="16.5" thickBot="1" x14ac:dyDescent="0.3">
      <c r="A3" s="63" t="s">
        <v>7</v>
      </c>
      <c r="B3" s="71">
        <v>17675.099999999999</v>
      </c>
      <c r="C3" s="71">
        <v>17675.099999999999</v>
      </c>
      <c r="D3" s="71">
        <v>17675.099999999999</v>
      </c>
      <c r="E3" s="71">
        <v>17675.099999999999</v>
      </c>
      <c r="F3" s="71">
        <v>17675.099999999999</v>
      </c>
      <c r="G3" s="71">
        <v>17675.099999999999</v>
      </c>
      <c r="H3" s="71">
        <v>17675.099999999999</v>
      </c>
      <c r="I3" s="71">
        <v>17675.099999999999</v>
      </c>
      <c r="J3" s="71">
        <v>17675.099999999999</v>
      </c>
      <c r="K3" s="71">
        <v>17675.099999999999</v>
      </c>
      <c r="L3" s="71">
        <v>17675.099999999999</v>
      </c>
      <c r="M3" s="71">
        <v>17675.099999999999</v>
      </c>
      <c r="N3" s="71">
        <v>17675.099999999999</v>
      </c>
      <c r="O3" s="71">
        <v>17675.099999999999</v>
      </c>
      <c r="P3" s="71">
        <v>17675.099999999999</v>
      </c>
      <c r="Q3" s="71">
        <v>17675.099999999999</v>
      </c>
      <c r="R3" s="71">
        <v>17675.099999999999</v>
      </c>
      <c r="S3" s="71">
        <v>17675.099999999999</v>
      </c>
      <c r="T3" s="71">
        <v>17675.099999999999</v>
      </c>
      <c r="U3" s="71">
        <v>17675.099999999999</v>
      </c>
      <c r="V3" s="71">
        <v>17675.099999999999</v>
      </c>
      <c r="W3" s="71">
        <v>17675.099999999999</v>
      </c>
    </row>
    <row r="4" spans="1:23" ht="16.5" thickBot="1" x14ac:dyDescent="0.3">
      <c r="A4" s="64" t="s">
        <v>8</v>
      </c>
      <c r="B4" s="71">
        <v>17201.400000000001</v>
      </c>
      <c r="C4" s="71">
        <v>17201.400000000001</v>
      </c>
      <c r="D4" s="71">
        <v>17201.400000000001</v>
      </c>
      <c r="E4" s="71">
        <v>17201.400000000001</v>
      </c>
      <c r="F4" s="71">
        <v>17201.400000000001</v>
      </c>
      <c r="G4" s="71">
        <v>17201.400000000001</v>
      </c>
      <c r="H4" s="71">
        <v>17201.400000000001</v>
      </c>
      <c r="I4" s="71">
        <v>17201.400000000001</v>
      </c>
      <c r="J4" s="71">
        <v>17201.400000000001</v>
      </c>
      <c r="K4" s="71">
        <v>17201.400000000001</v>
      </c>
      <c r="L4" s="71">
        <v>17201.400000000001</v>
      </c>
      <c r="M4" s="71">
        <v>17201.400000000001</v>
      </c>
      <c r="N4" s="71">
        <v>17449.8</v>
      </c>
      <c r="O4" s="71">
        <v>17675.099999999999</v>
      </c>
      <c r="P4" s="71">
        <v>17675.099999999999</v>
      </c>
      <c r="Q4" s="71">
        <v>17675.099999999999</v>
      </c>
      <c r="R4" s="71">
        <v>17675.099999999999</v>
      </c>
      <c r="S4" s="71">
        <v>17675.099999999999</v>
      </c>
      <c r="T4" s="71">
        <v>17675.099999999999</v>
      </c>
      <c r="U4" s="71">
        <v>17675.099999999999</v>
      </c>
      <c r="V4" s="71">
        <v>17675.099999999999</v>
      </c>
      <c r="W4" s="71">
        <v>17675.099999999999</v>
      </c>
    </row>
    <row r="5" spans="1:23" ht="16.5" thickBot="1" x14ac:dyDescent="0.3">
      <c r="A5" s="64" t="s">
        <v>9</v>
      </c>
      <c r="B5" s="71">
        <v>12170.7</v>
      </c>
      <c r="C5" s="71">
        <v>12570</v>
      </c>
      <c r="D5" s="71">
        <v>12834.3</v>
      </c>
      <c r="E5" s="71">
        <v>12908.1</v>
      </c>
      <c r="F5" s="71">
        <v>13238.4</v>
      </c>
      <c r="G5" s="71">
        <v>13789.5</v>
      </c>
      <c r="H5" s="71">
        <v>13918.2</v>
      </c>
      <c r="I5" s="71">
        <v>14441.7</v>
      </c>
      <c r="J5" s="71">
        <v>14592.6</v>
      </c>
      <c r="K5" s="71">
        <v>15043.5</v>
      </c>
      <c r="L5" s="71">
        <v>15686.6</v>
      </c>
      <c r="M5" s="71">
        <v>16298.1</v>
      </c>
      <c r="N5" s="71">
        <v>16700.099999999999</v>
      </c>
      <c r="O5" s="71">
        <v>16700.099999999999</v>
      </c>
      <c r="P5" s="71">
        <v>16700.099999999999</v>
      </c>
      <c r="Q5" s="71">
        <v>16700.099999999999</v>
      </c>
      <c r="R5" s="71">
        <v>17118.3</v>
      </c>
      <c r="S5" s="71">
        <v>17118.3</v>
      </c>
      <c r="T5" s="71">
        <v>17545.8</v>
      </c>
      <c r="U5" s="71">
        <v>17545.8</v>
      </c>
      <c r="V5" s="71">
        <v>17545.8</v>
      </c>
      <c r="W5" s="71">
        <v>17545.8</v>
      </c>
    </row>
    <row r="6" spans="1:23" ht="16.5" thickBot="1" x14ac:dyDescent="0.3">
      <c r="A6" s="64" t="s">
        <v>10</v>
      </c>
      <c r="B6" s="72">
        <v>10113</v>
      </c>
      <c r="C6" s="73">
        <v>10582.8</v>
      </c>
      <c r="D6" s="73">
        <v>10800.3</v>
      </c>
      <c r="E6" s="73">
        <v>10973.4</v>
      </c>
      <c r="F6" s="73">
        <v>11286</v>
      </c>
      <c r="G6" s="73">
        <v>11595.3</v>
      </c>
      <c r="H6" s="73">
        <v>11952.6</v>
      </c>
      <c r="I6" s="73">
        <v>12308.7</v>
      </c>
      <c r="J6" s="73">
        <v>12666.6</v>
      </c>
      <c r="K6" s="73">
        <v>13789.5</v>
      </c>
      <c r="L6" s="73">
        <v>14737.8</v>
      </c>
      <c r="M6" s="73">
        <v>14737.8</v>
      </c>
      <c r="N6" s="73">
        <v>14737.8</v>
      </c>
      <c r="O6" s="73">
        <v>14737.8</v>
      </c>
      <c r="P6" s="73">
        <v>14813.7</v>
      </c>
      <c r="Q6" s="73">
        <v>14813.7</v>
      </c>
      <c r="R6" s="73">
        <v>15110.1</v>
      </c>
      <c r="S6" s="73">
        <v>15110.1</v>
      </c>
      <c r="T6" s="73">
        <v>15110.1</v>
      </c>
      <c r="U6" s="73">
        <v>15110.1</v>
      </c>
      <c r="V6" s="73">
        <v>15110.1</v>
      </c>
      <c r="W6" s="73">
        <v>15110.1</v>
      </c>
    </row>
    <row r="7" spans="1:23" ht="16.5" thickBot="1" x14ac:dyDescent="0.3">
      <c r="A7" s="64" t="s">
        <v>11</v>
      </c>
      <c r="B7" s="72">
        <v>7669.2</v>
      </c>
      <c r="C7" s="73">
        <v>8425.2000000000007</v>
      </c>
      <c r="D7" s="73">
        <v>8978.1</v>
      </c>
      <c r="E7" s="73">
        <v>8978.1</v>
      </c>
      <c r="F7" s="73">
        <v>9012.6</v>
      </c>
      <c r="G7" s="73">
        <v>9398.7000000000007</v>
      </c>
      <c r="H7" s="73">
        <v>9450</v>
      </c>
      <c r="I7" s="73">
        <v>9450</v>
      </c>
      <c r="J7" s="73">
        <v>9987</v>
      </c>
      <c r="K7" s="73">
        <v>10936.2</v>
      </c>
      <c r="L7" s="73">
        <v>11493.6</v>
      </c>
      <c r="M7" s="73">
        <v>12050.4</v>
      </c>
      <c r="N7" s="73">
        <v>12367.5</v>
      </c>
      <c r="O7" s="73">
        <v>12688.8</v>
      </c>
      <c r="P7" s="73">
        <v>13310.7</v>
      </c>
      <c r="Q7" s="73">
        <v>13310.7</v>
      </c>
      <c r="R7" s="73">
        <v>13576.5</v>
      </c>
      <c r="S7" s="73">
        <v>13576.5</v>
      </c>
      <c r="T7" s="73">
        <v>13576.5</v>
      </c>
      <c r="U7" s="73">
        <v>13576.5</v>
      </c>
      <c r="V7" s="73">
        <v>13576.5</v>
      </c>
      <c r="W7" s="73">
        <v>13576.5</v>
      </c>
    </row>
    <row r="8" spans="1:23" ht="16.5" thickBot="1" x14ac:dyDescent="0.3">
      <c r="A8" s="64" t="s">
        <v>12</v>
      </c>
      <c r="B8" s="72">
        <v>6393.3</v>
      </c>
      <c r="C8" s="73">
        <v>7202.1</v>
      </c>
      <c r="D8" s="73">
        <v>7700.4</v>
      </c>
      <c r="E8" s="73">
        <v>7794.3</v>
      </c>
      <c r="F8" s="73">
        <v>8105.7</v>
      </c>
      <c r="G8" s="73">
        <v>8291.4</v>
      </c>
      <c r="H8" s="73">
        <v>8700.6</v>
      </c>
      <c r="I8" s="73">
        <v>9001.7999999999993</v>
      </c>
      <c r="J8" s="73">
        <v>9389.7000000000007</v>
      </c>
      <c r="K8" s="73">
        <v>9982.7999999999993</v>
      </c>
      <c r="L8" s="73">
        <v>10265.4</v>
      </c>
      <c r="M8" s="73">
        <v>10544.7</v>
      </c>
      <c r="N8" s="73">
        <v>10861.8</v>
      </c>
      <c r="O8" s="73">
        <v>10861.8</v>
      </c>
      <c r="P8" s="73">
        <v>10861.8</v>
      </c>
      <c r="Q8" s="73">
        <v>10861.8</v>
      </c>
      <c r="R8" s="73">
        <v>10861.8</v>
      </c>
      <c r="S8" s="73">
        <v>10861.8</v>
      </c>
      <c r="T8" s="73">
        <v>10861.8</v>
      </c>
      <c r="U8" s="73">
        <v>10861.8</v>
      </c>
      <c r="V8" s="73">
        <v>10861.8</v>
      </c>
      <c r="W8" s="73">
        <v>10861.8</v>
      </c>
    </row>
    <row r="9" spans="1:23" ht="16.5" thickBot="1" x14ac:dyDescent="0.3">
      <c r="A9" s="64" t="s">
        <v>13</v>
      </c>
      <c r="B9" s="72">
        <v>5516.4</v>
      </c>
      <c r="C9" s="73">
        <v>6385.2</v>
      </c>
      <c r="D9" s="74">
        <v>3812.1</v>
      </c>
      <c r="E9" s="74">
        <v>6906.3</v>
      </c>
      <c r="F9" s="74">
        <v>7301.7</v>
      </c>
      <c r="G9" s="74">
        <v>7726.2</v>
      </c>
      <c r="H9" s="74">
        <v>8245.7999999999993</v>
      </c>
      <c r="I9" s="74">
        <v>8665.5</v>
      </c>
      <c r="J9" s="73">
        <v>8951.1</v>
      </c>
      <c r="K9" s="73">
        <v>9115.5</v>
      </c>
      <c r="L9" s="73">
        <v>9210.2999999999993</v>
      </c>
      <c r="M9" s="73">
        <v>9210.2999999999993</v>
      </c>
      <c r="N9" s="73">
        <v>9210.2999999999993</v>
      </c>
      <c r="O9" s="73">
        <v>9210.2999999999993</v>
      </c>
      <c r="P9" s="73">
        <v>9210.2999999999993</v>
      </c>
      <c r="Q9" s="73">
        <v>9210.2999999999993</v>
      </c>
      <c r="R9" s="73">
        <v>9210.2999999999993</v>
      </c>
      <c r="S9" s="73">
        <v>9210.2999999999993</v>
      </c>
      <c r="T9" s="73">
        <v>9210.2999999999993</v>
      </c>
      <c r="U9" s="73">
        <v>9210.2999999999993</v>
      </c>
      <c r="V9" s="73">
        <v>9210.2999999999993</v>
      </c>
      <c r="W9" s="73">
        <v>9210.2999999999993</v>
      </c>
    </row>
    <row r="10" spans="1:23" ht="16.5" thickBot="1" x14ac:dyDescent="0.3">
      <c r="A10" s="64" t="s">
        <v>14</v>
      </c>
      <c r="B10" s="72">
        <v>4849.8</v>
      </c>
      <c r="C10" s="73">
        <v>5497.8</v>
      </c>
      <c r="D10" s="73">
        <v>5933.4</v>
      </c>
      <c r="E10" s="73">
        <v>6469.8</v>
      </c>
      <c r="F10" s="73">
        <v>6780.3</v>
      </c>
      <c r="G10" s="73">
        <v>7120.5</v>
      </c>
      <c r="H10" s="73">
        <v>7340.1</v>
      </c>
      <c r="I10" s="73">
        <v>7701.6</v>
      </c>
      <c r="J10" s="73">
        <v>7890.6</v>
      </c>
      <c r="K10" s="73">
        <v>7890.6</v>
      </c>
      <c r="L10" s="73">
        <v>7890.6</v>
      </c>
      <c r="M10" s="73">
        <v>7890.6</v>
      </c>
      <c r="N10" s="73">
        <v>7890.6</v>
      </c>
      <c r="O10" s="73">
        <v>7890.6</v>
      </c>
      <c r="P10" s="73">
        <v>7890.6</v>
      </c>
      <c r="Q10" s="73">
        <v>7890.6</v>
      </c>
      <c r="R10" s="73">
        <v>7890.6</v>
      </c>
      <c r="S10" s="73">
        <v>7890.6</v>
      </c>
      <c r="T10" s="73">
        <v>7890.6</v>
      </c>
      <c r="U10" s="73">
        <v>7890.6</v>
      </c>
      <c r="V10" s="73">
        <v>7890.6</v>
      </c>
      <c r="W10" s="73">
        <v>7890.6</v>
      </c>
    </row>
    <row r="11" spans="1:23" ht="16.5" thickBot="1" x14ac:dyDescent="0.3">
      <c r="A11" s="64" t="s">
        <v>15</v>
      </c>
      <c r="B11" s="72">
        <v>4190.7</v>
      </c>
      <c r="C11" s="73">
        <v>4772.7</v>
      </c>
      <c r="D11" s="73">
        <v>5496.9</v>
      </c>
      <c r="E11" s="73">
        <v>5682.6</v>
      </c>
      <c r="F11" s="73">
        <v>5799.3</v>
      </c>
      <c r="G11" s="73">
        <v>5799.3</v>
      </c>
      <c r="H11" s="73">
        <v>5799.3</v>
      </c>
      <c r="I11" s="73">
        <v>5799.3</v>
      </c>
      <c r="J11" s="73">
        <v>5799.3</v>
      </c>
      <c r="K11" s="73">
        <v>5799.3</v>
      </c>
      <c r="L11" s="73">
        <v>5799.3</v>
      </c>
      <c r="M11" s="73">
        <v>5799.3</v>
      </c>
      <c r="N11" s="73">
        <v>5799.3</v>
      </c>
      <c r="O11" s="73">
        <v>5799.3</v>
      </c>
      <c r="P11" s="73">
        <v>5799.3</v>
      </c>
      <c r="Q11" s="73">
        <v>5799.3</v>
      </c>
      <c r="R11" s="73">
        <v>5799.3</v>
      </c>
      <c r="S11" s="73">
        <v>5799.3</v>
      </c>
      <c r="T11" s="73">
        <v>5799.3</v>
      </c>
      <c r="U11" s="73">
        <v>5799.3</v>
      </c>
      <c r="V11" s="73">
        <v>5799.3</v>
      </c>
      <c r="W11" s="73">
        <v>5799.3</v>
      </c>
    </row>
    <row r="12" spans="1:23" ht="16.5" thickBot="1" x14ac:dyDescent="0.3">
      <c r="A12" s="64" t="s">
        <v>16</v>
      </c>
      <c r="B12" s="72">
        <v>3637.2</v>
      </c>
      <c r="C12" s="74">
        <v>3786</v>
      </c>
      <c r="D12" s="74">
        <v>4576.8</v>
      </c>
      <c r="E12" s="74">
        <v>4576.8</v>
      </c>
      <c r="F12" s="74">
        <v>4576.8</v>
      </c>
      <c r="G12" s="74">
        <v>4576.8</v>
      </c>
      <c r="H12" s="74">
        <v>4576.8</v>
      </c>
      <c r="I12" s="74">
        <v>4576.8</v>
      </c>
      <c r="J12" s="73">
        <v>4576.8</v>
      </c>
      <c r="K12" s="73">
        <v>4576.8</v>
      </c>
      <c r="L12" s="73">
        <v>4576.8</v>
      </c>
      <c r="M12" s="73">
        <v>4576.8</v>
      </c>
      <c r="N12" s="73">
        <v>4576.8</v>
      </c>
      <c r="O12" s="73">
        <v>4576.8</v>
      </c>
      <c r="P12" s="73">
        <v>4576.8</v>
      </c>
      <c r="Q12" s="73">
        <v>4576.8</v>
      </c>
      <c r="R12" s="73">
        <v>4576.8</v>
      </c>
      <c r="S12" s="73">
        <v>4576.8</v>
      </c>
      <c r="T12" s="73">
        <v>4576.8</v>
      </c>
      <c r="U12" s="73">
        <v>4576.8</v>
      </c>
      <c r="V12" s="73">
        <v>4576.8</v>
      </c>
      <c r="W12" s="73">
        <v>4576.8</v>
      </c>
    </row>
    <row r="13" spans="1:23" ht="16.5" thickBot="1" x14ac:dyDescent="0.3">
      <c r="A13" s="64" t="s">
        <v>17</v>
      </c>
      <c r="B13" s="71">
        <v>0</v>
      </c>
      <c r="C13" s="71">
        <v>0</v>
      </c>
      <c r="D13" s="71">
        <v>0</v>
      </c>
      <c r="E13" s="73">
        <v>6469.8</v>
      </c>
      <c r="F13" s="73">
        <v>6780.3</v>
      </c>
      <c r="G13" s="73">
        <v>7120.5</v>
      </c>
      <c r="H13" s="73">
        <v>7340.1</v>
      </c>
      <c r="I13" s="73">
        <v>7701.6</v>
      </c>
      <c r="J13" s="73">
        <v>8007</v>
      </c>
      <c r="K13" s="73">
        <v>8182.5</v>
      </c>
      <c r="L13" s="73">
        <v>8421</v>
      </c>
      <c r="M13" s="73">
        <v>8421</v>
      </c>
      <c r="N13" s="73">
        <v>8421</v>
      </c>
      <c r="O13" s="73">
        <v>8421</v>
      </c>
      <c r="P13" s="73">
        <v>8421</v>
      </c>
      <c r="Q13" s="73">
        <v>8421</v>
      </c>
      <c r="R13" s="73">
        <v>8421</v>
      </c>
      <c r="S13" s="73">
        <v>8421</v>
      </c>
      <c r="T13" s="73">
        <v>8421</v>
      </c>
      <c r="U13" s="73">
        <v>8421</v>
      </c>
      <c r="V13" s="73">
        <v>8421</v>
      </c>
      <c r="W13" s="75">
        <v>8421</v>
      </c>
    </row>
    <row r="14" spans="1:23" ht="16.5" thickBot="1" x14ac:dyDescent="0.3">
      <c r="A14" s="64" t="s">
        <v>18</v>
      </c>
      <c r="B14" s="71">
        <v>0</v>
      </c>
      <c r="C14" s="71">
        <v>0</v>
      </c>
      <c r="D14" s="71">
        <v>0</v>
      </c>
      <c r="E14" s="73">
        <v>5682.6</v>
      </c>
      <c r="F14" s="73">
        <v>5799.3</v>
      </c>
      <c r="G14" s="73">
        <v>5983.8</v>
      </c>
      <c r="H14" s="73">
        <v>6295.5</v>
      </c>
      <c r="I14" s="73">
        <v>6536.7</v>
      </c>
      <c r="J14" s="73">
        <v>6715.8</v>
      </c>
      <c r="K14" s="73">
        <v>6715.8</v>
      </c>
      <c r="L14" s="73">
        <v>6715.8</v>
      </c>
      <c r="M14" s="73">
        <v>6715.8</v>
      </c>
      <c r="N14" s="73">
        <v>6715.8</v>
      </c>
      <c r="O14" s="73">
        <v>6715.8</v>
      </c>
      <c r="P14" s="73">
        <v>6715.8</v>
      </c>
      <c r="Q14" s="73">
        <v>6715.8</v>
      </c>
      <c r="R14" s="73">
        <v>6715.8</v>
      </c>
      <c r="S14" s="73">
        <v>6715.8</v>
      </c>
      <c r="T14" s="73">
        <v>6715.8</v>
      </c>
      <c r="U14" s="73">
        <v>6715.8</v>
      </c>
      <c r="V14" s="73">
        <v>6715.8</v>
      </c>
      <c r="W14" s="75">
        <v>6715.8</v>
      </c>
    </row>
    <row r="15" spans="1:23" ht="16.5" thickBot="1" x14ac:dyDescent="0.3">
      <c r="A15" s="64" t="s">
        <v>19</v>
      </c>
      <c r="B15" s="71">
        <v>0</v>
      </c>
      <c r="C15" s="71">
        <v>0</v>
      </c>
      <c r="D15" s="71">
        <v>0</v>
      </c>
      <c r="E15" s="73">
        <v>4576.8</v>
      </c>
      <c r="F15" s="72">
        <v>4887</v>
      </c>
      <c r="G15" s="72">
        <v>5067.8999999999996</v>
      </c>
      <c r="H15" s="72">
        <v>5252.7</v>
      </c>
      <c r="I15" s="73">
        <v>5433.9</v>
      </c>
      <c r="J15" s="73">
        <v>5682.6</v>
      </c>
      <c r="K15" s="73">
        <v>5682.6</v>
      </c>
      <c r="L15" s="73">
        <v>5682.6</v>
      </c>
      <c r="M15" s="73">
        <v>5682.6</v>
      </c>
      <c r="N15" s="73">
        <v>5682.6</v>
      </c>
      <c r="O15" s="73">
        <v>5682.6</v>
      </c>
      <c r="P15" s="73">
        <v>5682.6</v>
      </c>
      <c r="Q15" s="73">
        <v>5682.6</v>
      </c>
      <c r="R15" s="73">
        <v>5682.6</v>
      </c>
      <c r="S15" s="73">
        <v>5682.6</v>
      </c>
      <c r="T15" s="73">
        <v>5682.6</v>
      </c>
      <c r="U15" s="73">
        <v>5682.6</v>
      </c>
      <c r="V15" s="73">
        <v>5682.6</v>
      </c>
      <c r="W15" s="75">
        <v>5682.6</v>
      </c>
    </row>
    <row r="16" spans="1:23" ht="16.5" thickBot="1" x14ac:dyDescent="0.3">
      <c r="A16" s="63" t="s">
        <v>20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7">
        <v>8912.1</v>
      </c>
      <c r="N16" s="78">
        <v>9364.2000000000007</v>
      </c>
      <c r="O16" s="78">
        <v>9701.1</v>
      </c>
      <c r="P16" s="78">
        <v>10073.4</v>
      </c>
      <c r="Q16" s="78">
        <v>10073.4</v>
      </c>
      <c r="R16" s="78">
        <v>10578</v>
      </c>
      <c r="S16" s="78">
        <v>10578</v>
      </c>
      <c r="T16" s="78">
        <v>11106</v>
      </c>
      <c r="U16" s="78">
        <v>11106</v>
      </c>
      <c r="V16" s="78">
        <v>11662.5</v>
      </c>
      <c r="W16" s="79">
        <v>11662.5</v>
      </c>
    </row>
    <row r="17" spans="1:23" ht="16.5" thickBot="1" x14ac:dyDescent="0.3">
      <c r="A17" s="64" t="s">
        <v>21</v>
      </c>
      <c r="B17" s="80">
        <v>5012.3999999999996</v>
      </c>
      <c r="C17" s="78">
        <v>5391.3</v>
      </c>
      <c r="D17" s="78">
        <v>5546.1</v>
      </c>
      <c r="E17" s="78">
        <v>5698.2</v>
      </c>
      <c r="F17" s="78">
        <v>5960.7</v>
      </c>
      <c r="G17" s="78">
        <v>6220.2</v>
      </c>
      <c r="H17" s="78">
        <v>6483</v>
      </c>
      <c r="I17" s="78">
        <v>6877.8</v>
      </c>
      <c r="J17" s="78">
        <v>7224.3</v>
      </c>
      <c r="K17" s="78">
        <v>7554</v>
      </c>
      <c r="L17" s="78">
        <v>7824.3</v>
      </c>
      <c r="M17" s="77">
        <v>8087.7</v>
      </c>
      <c r="N17" s="78">
        <v>8473.7999999999993</v>
      </c>
      <c r="O17" s="78">
        <v>8791.5</v>
      </c>
      <c r="P17" s="78">
        <v>9153.6</v>
      </c>
      <c r="Q17" s="78">
        <v>9153.6</v>
      </c>
      <c r="R17" s="78">
        <v>9336.2999999999993</v>
      </c>
      <c r="S17" s="78">
        <v>9336.2999999999993</v>
      </c>
      <c r="T17" s="78">
        <v>9336.2999999999993</v>
      </c>
      <c r="U17" s="78">
        <v>9336.2999999999993</v>
      </c>
      <c r="V17" s="78">
        <v>9336.2999999999993</v>
      </c>
      <c r="W17" s="79">
        <v>9336.2999999999993</v>
      </c>
    </row>
    <row r="18" spans="1:23" ht="16.5" thickBot="1" x14ac:dyDescent="0.3">
      <c r="A18" s="64" t="s">
        <v>22</v>
      </c>
      <c r="B18" s="80">
        <v>4577.7</v>
      </c>
      <c r="C18" s="78">
        <v>4767.8999999999996</v>
      </c>
      <c r="D18" s="78">
        <v>4964.1000000000004</v>
      </c>
      <c r="E18" s="78">
        <v>5027.7</v>
      </c>
      <c r="F18" s="78">
        <v>5232.3</v>
      </c>
      <c r="G18" s="78">
        <v>5635.8</v>
      </c>
      <c r="H18" s="78">
        <v>6055.8</v>
      </c>
      <c r="I18" s="78">
        <v>6253.8</v>
      </c>
      <c r="J18" s="78">
        <v>6482.7</v>
      </c>
      <c r="K18" s="78">
        <v>6718.2</v>
      </c>
      <c r="L18" s="78">
        <v>7142.4</v>
      </c>
      <c r="M18" s="77">
        <v>7428.3</v>
      </c>
      <c r="N18" s="78">
        <v>7599.6</v>
      </c>
      <c r="O18" s="78">
        <v>7781.4</v>
      </c>
      <c r="P18" s="78">
        <v>8029.5</v>
      </c>
      <c r="Q18" s="78">
        <v>8029.5</v>
      </c>
      <c r="R18" s="78">
        <v>8029.5</v>
      </c>
      <c r="S18" s="78">
        <v>8029.5</v>
      </c>
      <c r="T18" s="78">
        <v>8029.5</v>
      </c>
      <c r="U18" s="78">
        <v>8029.5</v>
      </c>
      <c r="V18" s="78">
        <v>8029.5</v>
      </c>
      <c r="W18" s="79">
        <v>8029.5</v>
      </c>
    </row>
    <row r="19" spans="1:23" ht="16.5" thickBot="1" x14ac:dyDescent="0.3">
      <c r="A19" s="64" t="s">
        <v>23</v>
      </c>
      <c r="B19" s="80">
        <v>4050.3</v>
      </c>
      <c r="C19" s="78">
        <v>4433.3999999999996</v>
      </c>
      <c r="D19" s="78">
        <v>4551</v>
      </c>
      <c r="E19" s="78">
        <v>4632.3</v>
      </c>
      <c r="F19" s="78">
        <v>4894.8</v>
      </c>
      <c r="G19" s="78">
        <v>5302.8</v>
      </c>
      <c r="H19" s="78">
        <v>5505.6</v>
      </c>
      <c r="I19" s="78">
        <v>5704.5</v>
      </c>
      <c r="J19" s="78">
        <v>5948.1</v>
      </c>
      <c r="K19" s="78">
        <v>6138.6</v>
      </c>
      <c r="L19" s="78">
        <v>6310.8</v>
      </c>
      <c r="M19" s="77">
        <v>6517.2</v>
      </c>
      <c r="N19" s="78">
        <v>6652.8</v>
      </c>
      <c r="O19" s="78">
        <v>6760.2</v>
      </c>
      <c r="P19" s="78">
        <v>6760.2</v>
      </c>
      <c r="Q19" s="78">
        <v>6760.2</v>
      </c>
      <c r="R19" s="78">
        <v>6760.2</v>
      </c>
      <c r="S19" s="78">
        <v>6760.2</v>
      </c>
      <c r="T19" s="78">
        <v>6760.2</v>
      </c>
      <c r="U19" s="78">
        <v>6760.2</v>
      </c>
      <c r="V19" s="78">
        <v>6760.2</v>
      </c>
      <c r="W19" s="79">
        <v>6760.2</v>
      </c>
    </row>
    <row r="20" spans="1:23" ht="16.5" thickBot="1" x14ac:dyDescent="0.3">
      <c r="A20" s="65" t="s">
        <v>24</v>
      </c>
      <c r="B20" s="80">
        <v>3555</v>
      </c>
      <c r="C20" s="78">
        <v>3938.1</v>
      </c>
      <c r="D20" s="80">
        <v>4040.7</v>
      </c>
      <c r="E20" s="78">
        <v>4258.2</v>
      </c>
      <c r="F20" s="80">
        <v>4515</v>
      </c>
      <c r="G20" s="78">
        <v>4893.8999999999996</v>
      </c>
      <c r="H20" s="80">
        <v>5070.6000000000004</v>
      </c>
      <c r="I20" s="78">
        <v>5318.7</v>
      </c>
      <c r="J20" s="78">
        <v>5561.7</v>
      </c>
      <c r="K20" s="78">
        <v>5753.1</v>
      </c>
      <c r="L20" s="78">
        <v>5929.2</v>
      </c>
      <c r="M20" s="77">
        <v>6143.4</v>
      </c>
      <c r="N20" s="78">
        <v>6143.4</v>
      </c>
      <c r="O20" s="78">
        <v>6143.4</v>
      </c>
      <c r="P20" s="78">
        <v>6143.4</v>
      </c>
      <c r="Q20" s="78">
        <v>6143.4</v>
      </c>
      <c r="R20" s="78">
        <v>6143.4</v>
      </c>
      <c r="S20" s="78">
        <v>6143.4</v>
      </c>
      <c r="T20" s="78">
        <v>6143.4</v>
      </c>
      <c r="U20" s="78">
        <v>6143.4</v>
      </c>
      <c r="V20" s="78">
        <v>6143.4</v>
      </c>
      <c r="W20" s="79">
        <v>6143.4</v>
      </c>
    </row>
    <row r="21" spans="1:23" ht="16.5" thickBot="1" x14ac:dyDescent="0.3">
      <c r="A21" s="63" t="s">
        <v>25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6055.5</v>
      </c>
      <c r="I21" s="71">
        <v>6192.9</v>
      </c>
      <c r="J21" s="71">
        <v>6365.7</v>
      </c>
      <c r="K21" s="71">
        <v>6568.8</v>
      </c>
      <c r="L21" s="71">
        <v>6774.9</v>
      </c>
      <c r="M21" s="71">
        <v>7102.8</v>
      </c>
      <c r="N21" s="71">
        <v>7381.5</v>
      </c>
      <c r="O21" s="71">
        <v>7673.7</v>
      </c>
      <c r="P21" s="71">
        <v>8121.6</v>
      </c>
      <c r="Q21" s="81">
        <v>8121.6</v>
      </c>
      <c r="R21" s="71">
        <v>8526.9</v>
      </c>
      <c r="S21" s="71">
        <v>8526.9</v>
      </c>
      <c r="T21" s="71">
        <v>8953.7999999999993</v>
      </c>
      <c r="U21" s="71">
        <v>8953.7999999999993</v>
      </c>
      <c r="V21" s="71">
        <v>9402.2999999999993</v>
      </c>
      <c r="W21" s="71">
        <v>9402.2999999999993</v>
      </c>
    </row>
    <row r="22" spans="1:23" ht="16.5" thickBot="1" x14ac:dyDescent="0.3">
      <c r="A22" s="64" t="s">
        <v>26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8">
        <v>4957.2</v>
      </c>
      <c r="H22" s="78">
        <v>5176.5</v>
      </c>
      <c r="I22" s="78">
        <v>5312.1</v>
      </c>
      <c r="J22" s="78">
        <v>5474.7</v>
      </c>
      <c r="K22" s="78">
        <v>5650.8</v>
      </c>
      <c r="L22" s="78">
        <v>5968.8</v>
      </c>
      <c r="M22" s="80">
        <v>6130.2</v>
      </c>
      <c r="N22" s="78">
        <v>6404.4</v>
      </c>
      <c r="O22" s="78">
        <v>6556.5</v>
      </c>
      <c r="P22" s="78">
        <v>6930.9</v>
      </c>
      <c r="Q22" s="78">
        <v>6930.9</v>
      </c>
      <c r="R22" s="78">
        <v>7069.8</v>
      </c>
      <c r="S22" s="78">
        <v>7069.8</v>
      </c>
      <c r="T22" s="78">
        <v>7069.8</v>
      </c>
      <c r="U22" s="78">
        <v>7069.8</v>
      </c>
      <c r="V22" s="78">
        <v>7069.8</v>
      </c>
      <c r="W22" s="78">
        <v>7069.8</v>
      </c>
    </row>
    <row r="23" spans="1:23" ht="16.5" thickBot="1" x14ac:dyDescent="0.3">
      <c r="A23" s="64" t="s">
        <v>27</v>
      </c>
      <c r="B23" s="80">
        <v>3445.8</v>
      </c>
      <c r="C23" s="78">
        <v>3760.8</v>
      </c>
      <c r="D23" s="78">
        <v>3905.1</v>
      </c>
      <c r="E23" s="78">
        <v>4095.3</v>
      </c>
      <c r="F23" s="78">
        <v>4244.7</v>
      </c>
      <c r="G23" s="78">
        <v>4500.6000000000004</v>
      </c>
      <c r="H23" s="78">
        <v>4644.8999999999996</v>
      </c>
      <c r="I23" s="78">
        <v>4900.5</v>
      </c>
      <c r="J23" s="78">
        <v>5113.5</v>
      </c>
      <c r="K23" s="78">
        <v>5258.7</v>
      </c>
      <c r="L23" s="78">
        <v>5413.5</v>
      </c>
      <c r="M23" s="80">
        <v>5473.2</v>
      </c>
      <c r="N23" s="78">
        <v>5674.5</v>
      </c>
      <c r="O23" s="78">
        <v>5782.5</v>
      </c>
      <c r="P23" s="78">
        <v>6193.5</v>
      </c>
      <c r="Q23" s="78">
        <v>6193.5</v>
      </c>
      <c r="R23" s="78">
        <v>6193.5</v>
      </c>
      <c r="S23" s="78">
        <v>6193.5</v>
      </c>
      <c r="T23" s="78">
        <v>6193.5</v>
      </c>
      <c r="U23" s="78">
        <v>6193.5</v>
      </c>
      <c r="V23" s="78">
        <v>6193.5</v>
      </c>
      <c r="W23" s="78">
        <v>6193.5</v>
      </c>
    </row>
    <row r="24" spans="1:23" ht="16.5" thickBot="1" x14ac:dyDescent="0.3">
      <c r="A24" s="64" t="s">
        <v>28</v>
      </c>
      <c r="B24" s="80">
        <v>2980.5</v>
      </c>
      <c r="C24" s="80">
        <v>3279.9</v>
      </c>
      <c r="D24" s="80">
        <v>3424.8</v>
      </c>
      <c r="E24" s="80">
        <v>3565.5</v>
      </c>
      <c r="F24" s="80">
        <v>3711.9</v>
      </c>
      <c r="G24" s="80">
        <v>4042.2</v>
      </c>
      <c r="H24" s="80">
        <v>4170.8999999999996</v>
      </c>
      <c r="I24" s="80">
        <v>4419.8999999999996</v>
      </c>
      <c r="J24" s="80">
        <v>4496.1000000000004</v>
      </c>
      <c r="K24" s="80">
        <v>4551.3</v>
      </c>
      <c r="L24" s="80">
        <v>4616.3999999999996</v>
      </c>
      <c r="M24" s="80">
        <v>4616.3999999999996</v>
      </c>
      <c r="N24" s="80">
        <v>4616.3999999999996</v>
      </c>
      <c r="O24" s="80">
        <v>4616.3999999999996</v>
      </c>
      <c r="P24" s="78">
        <v>4616.3999999999996</v>
      </c>
      <c r="Q24" s="78">
        <v>4616.3999999999996</v>
      </c>
      <c r="R24" s="78">
        <v>4616.3999999999996</v>
      </c>
      <c r="S24" s="80">
        <v>4616.3999999999996</v>
      </c>
      <c r="T24" s="80">
        <v>4616.3999999999996</v>
      </c>
      <c r="U24" s="78">
        <v>4616.3999999999996</v>
      </c>
      <c r="V24" s="78">
        <v>4616.3999999999996</v>
      </c>
      <c r="W24" s="78">
        <v>4616.3999999999996</v>
      </c>
    </row>
    <row r="25" spans="1:23" ht="16.5" thickBot="1" x14ac:dyDescent="0.3">
      <c r="A25" s="64" t="s">
        <v>29</v>
      </c>
      <c r="B25" s="80">
        <v>2730.3</v>
      </c>
      <c r="C25" s="78">
        <v>2914.2</v>
      </c>
      <c r="D25" s="78">
        <v>3055.2</v>
      </c>
      <c r="E25" s="78">
        <v>3199.2</v>
      </c>
      <c r="F25" s="78">
        <v>3423.9</v>
      </c>
      <c r="G25" s="78">
        <v>3658.5</v>
      </c>
      <c r="H25" s="78">
        <v>3851.7</v>
      </c>
      <c r="I25" s="78">
        <v>3874.8</v>
      </c>
      <c r="J25" s="78">
        <v>3874.8</v>
      </c>
      <c r="K25" s="78">
        <v>3874.8</v>
      </c>
      <c r="L25" s="78">
        <v>3874.8</v>
      </c>
      <c r="M25" s="80">
        <v>3874.8</v>
      </c>
      <c r="N25" s="78">
        <v>3874.8</v>
      </c>
      <c r="O25" s="78">
        <v>3874.8</v>
      </c>
      <c r="P25" s="78">
        <v>3874.8</v>
      </c>
      <c r="Q25" s="78">
        <v>3874.8</v>
      </c>
      <c r="R25" s="78">
        <v>3874.8</v>
      </c>
      <c r="S25" s="78">
        <v>3874.8</v>
      </c>
      <c r="T25" s="78">
        <v>3874.8</v>
      </c>
      <c r="U25" s="78">
        <v>3874.8</v>
      </c>
      <c r="V25" s="78">
        <v>3874.8</v>
      </c>
      <c r="W25" s="78">
        <v>3874.8</v>
      </c>
    </row>
    <row r="26" spans="1:23" ht="16.5" thickBot="1" x14ac:dyDescent="0.3">
      <c r="A26" s="64" t="s">
        <v>30</v>
      </c>
      <c r="B26" s="80">
        <v>2503.5</v>
      </c>
      <c r="C26" s="78">
        <v>2631.6</v>
      </c>
      <c r="D26" s="78">
        <v>2774.1</v>
      </c>
      <c r="E26" s="78">
        <v>2914.8</v>
      </c>
      <c r="F26" s="78">
        <v>3039.3</v>
      </c>
      <c r="G26" s="78">
        <v>3039.3</v>
      </c>
      <c r="H26" s="78">
        <v>3039.3</v>
      </c>
      <c r="I26" s="78">
        <v>3039.3</v>
      </c>
      <c r="J26" s="78">
        <v>3039.3</v>
      </c>
      <c r="K26" s="78">
        <v>3039.3</v>
      </c>
      <c r="L26" s="78">
        <v>3039.3</v>
      </c>
      <c r="M26" s="80">
        <v>3039.3</v>
      </c>
      <c r="N26" s="78">
        <v>3039.3</v>
      </c>
      <c r="O26" s="78">
        <v>3039.3</v>
      </c>
      <c r="P26" s="78">
        <v>3039.3</v>
      </c>
      <c r="Q26" s="78">
        <v>3039.3</v>
      </c>
      <c r="R26" s="78">
        <v>3039.3</v>
      </c>
      <c r="S26" s="78">
        <v>3039.3</v>
      </c>
      <c r="T26" s="78">
        <v>3039.3</v>
      </c>
      <c r="U26" s="78">
        <v>3039.3</v>
      </c>
      <c r="V26" s="78">
        <v>3039.3</v>
      </c>
      <c r="W26" s="78">
        <v>3039.3</v>
      </c>
    </row>
    <row r="27" spans="1:23" ht="16.5" thickBot="1" x14ac:dyDescent="0.3">
      <c r="A27" s="64" t="s">
        <v>31</v>
      </c>
      <c r="B27" s="80">
        <v>2259.9</v>
      </c>
      <c r="C27" s="80">
        <v>2402.1</v>
      </c>
      <c r="D27" s="80">
        <v>2547.6</v>
      </c>
      <c r="E27" s="80">
        <v>2547.6</v>
      </c>
      <c r="F27" s="80">
        <v>2547.6</v>
      </c>
      <c r="G27" s="80">
        <v>2547.6</v>
      </c>
      <c r="H27" s="80">
        <v>2547.6</v>
      </c>
      <c r="I27" s="80">
        <v>2547.6</v>
      </c>
      <c r="J27" s="80">
        <v>2547.6</v>
      </c>
      <c r="K27" s="80">
        <v>2547.6</v>
      </c>
      <c r="L27" s="80">
        <v>2547.6</v>
      </c>
      <c r="M27" s="80">
        <v>2547.6</v>
      </c>
      <c r="N27" s="80">
        <v>2547.6</v>
      </c>
      <c r="O27" s="80">
        <v>2547.6</v>
      </c>
      <c r="P27" s="78">
        <v>2547.6</v>
      </c>
      <c r="Q27" s="78">
        <v>2547.6</v>
      </c>
      <c r="R27" s="78">
        <v>2547.6</v>
      </c>
      <c r="S27" s="80">
        <v>2547.6</v>
      </c>
      <c r="T27" s="80">
        <v>2547.6</v>
      </c>
      <c r="U27" s="78">
        <v>2547.6</v>
      </c>
      <c r="V27" s="78">
        <v>2547.6</v>
      </c>
      <c r="W27" s="78">
        <v>2547.6</v>
      </c>
    </row>
    <row r="28" spans="1:23" ht="16.5" thickBot="1" x14ac:dyDescent="0.3">
      <c r="A28" s="64" t="s">
        <v>32</v>
      </c>
      <c r="B28" s="80">
        <v>2149.1999999999998</v>
      </c>
      <c r="C28" s="78">
        <v>2149.1999999999998</v>
      </c>
      <c r="D28" s="78">
        <v>2149.1999999999998</v>
      </c>
      <c r="E28" s="78">
        <v>2149.1999999999998</v>
      </c>
      <c r="F28" s="78">
        <v>2149.1999999999998</v>
      </c>
      <c r="G28" s="78">
        <v>2149.1999999999998</v>
      </c>
      <c r="H28" s="78">
        <v>2149.1999999999998</v>
      </c>
      <c r="I28" s="78">
        <v>2149.1999999999998</v>
      </c>
      <c r="J28" s="78">
        <v>2149.1999999999998</v>
      </c>
      <c r="K28" s="78">
        <v>2149.1999999999998</v>
      </c>
      <c r="L28" s="78">
        <v>2149.1999999999998</v>
      </c>
      <c r="M28" s="80">
        <v>2149.1999999999998</v>
      </c>
      <c r="N28" s="78">
        <v>2149.1999999999998</v>
      </c>
      <c r="O28" s="78">
        <v>2149.1999999999998</v>
      </c>
      <c r="P28" s="78">
        <v>2149.1999999999998</v>
      </c>
      <c r="Q28" s="78">
        <v>2149.1999999999998</v>
      </c>
      <c r="R28" s="78">
        <v>2149.1999999999998</v>
      </c>
      <c r="S28" s="78">
        <v>2149.1999999999998</v>
      </c>
      <c r="T28" s="78">
        <v>2149.1999999999998</v>
      </c>
      <c r="U28" s="78">
        <v>2149.1999999999998</v>
      </c>
      <c r="V28" s="78">
        <v>2149.1999999999998</v>
      </c>
      <c r="W28" s="78">
        <v>2149.1999999999998</v>
      </c>
    </row>
    <row r="29" spans="1:23" ht="16.5" thickBot="1" x14ac:dyDescent="0.3">
      <c r="A29" s="64" t="s">
        <v>33</v>
      </c>
      <c r="B29" s="80">
        <v>1917.6</v>
      </c>
      <c r="C29" s="80">
        <v>1917.6</v>
      </c>
      <c r="D29" s="80">
        <v>1917.6</v>
      </c>
      <c r="E29" s="80">
        <v>1917.6</v>
      </c>
      <c r="F29" s="80">
        <v>1917.6</v>
      </c>
      <c r="G29" s="80">
        <v>1917.6</v>
      </c>
      <c r="H29" s="80">
        <v>1917.6</v>
      </c>
      <c r="I29" s="80">
        <v>1917.6</v>
      </c>
      <c r="J29" s="80">
        <v>1917.6</v>
      </c>
      <c r="K29" s="80">
        <v>1917.6</v>
      </c>
      <c r="L29" s="80">
        <v>1917.6</v>
      </c>
      <c r="M29" s="80">
        <v>1917.6</v>
      </c>
      <c r="N29" s="80">
        <v>1917.6</v>
      </c>
      <c r="O29" s="80">
        <v>1917.6</v>
      </c>
      <c r="P29" s="80">
        <v>1917.6</v>
      </c>
      <c r="Q29" s="80">
        <v>1917.6</v>
      </c>
      <c r="R29" s="80">
        <v>1917.6</v>
      </c>
      <c r="S29" s="80">
        <v>1917.6</v>
      </c>
      <c r="T29" s="80">
        <v>1917.6</v>
      </c>
      <c r="U29" s="80">
        <v>1917.6</v>
      </c>
      <c r="V29" s="80">
        <v>1917.6</v>
      </c>
      <c r="W29" s="80">
        <v>1917.6</v>
      </c>
    </row>
    <row r="30" spans="1:23" ht="16.5" thickBot="1" x14ac:dyDescent="0.3">
      <c r="A30" s="65" t="s">
        <v>34</v>
      </c>
      <c r="B30" s="69">
        <v>1773</v>
      </c>
      <c r="C30" s="66">
        <v>0</v>
      </c>
      <c r="D30" s="66">
        <v>0</v>
      </c>
      <c r="E30" s="67">
        <v>0</v>
      </c>
      <c r="F30" s="67">
        <v>0</v>
      </c>
      <c r="G30" s="67">
        <v>0</v>
      </c>
      <c r="H30" s="67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70">
        <v>0</v>
      </c>
      <c r="R30" s="70">
        <v>0</v>
      </c>
      <c r="S30" s="66">
        <v>0</v>
      </c>
      <c r="T30" s="66">
        <v>0</v>
      </c>
      <c r="U30" s="66">
        <v>0</v>
      </c>
      <c r="V30" s="66">
        <v>0</v>
      </c>
      <c r="W30" s="68">
        <v>0</v>
      </c>
    </row>
  </sheetData>
  <sheetProtection algorithmName="SHA-512" hashValue="moYyfsyeYvefPX9NEBioygLgpwgc7Sb7HARwWMOy0ij2/NIHKEHQo2bZoKL3joBeuKtwhGQKh8ajNSYAoGO1wA==" saltValue="qBUFTNVYKqlo4uFsErexSA==" spinCount="100000" sheet="1" objects="1" scenarios="1"/>
  <pageMargins left="0.7" right="0.7" top="0.75" bottom="0.75" header="0.3" footer="0.3"/>
  <pageSetup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8598-0688-4923-8C28-15D09F1B9E7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6" sqref="B16"/>
    </sheetView>
  </sheetViews>
  <sheetFormatPr defaultRowHeight="12" x14ac:dyDescent="0.2"/>
  <cols>
    <col min="1" max="1" width="10.140625" style="34" bestFit="1" customWidth="1"/>
    <col min="2" max="2" width="26.5703125" style="34" customWidth="1"/>
    <col min="3" max="6" width="9.85546875" style="34" bestFit="1" customWidth="1"/>
    <col min="7" max="11" width="11.5703125" style="34" bestFit="1" customWidth="1"/>
    <col min="12" max="12" width="12" style="34" bestFit="1" customWidth="1"/>
    <col min="13" max="15" width="9.140625" style="34"/>
    <col min="16" max="19" width="8.5703125" style="34" bestFit="1" customWidth="1"/>
    <col min="20" max="25" width="10" style="34" bestFit="1" customWidth="1"/>
    <col min="26" max="16384" width="9.140625" style="34"/>
  </cols>
  <sheetData>
    <row r="1" spans="1:25" x14ac:dyDescent="0.2">
      <c r="C1" s="35">
        <v>0.1</v>
      </c>
      <c r="D1" s="35">
        <v>0.2</v>
      </c>
      <c r="E1" s="35">
        <v>0.3</v>
      </c>
      <c r="F1" s="35">
        <v>0.4</v>
      </c>
      <c r="G1" s="35">
        <v>0.5</v>
      </c>
      <c r="H1" s="35">
        <v>0.6</v>
      </c>
      <c r="I1" s="35">
        <v>0.7</v>
      </c>
      <c r="J1" s="35">
        <v>0.8</v>
      </c>
      <c r="K1" s="35">
        <v>0.9</v>
      </c>
      <c r="L1" s="35">
        <v>1</v>
      </c>
    </row>
    <row r="2" spans="1:25" ht="12.75" thickBot="1" x14ac:dyDescent="0.25">
      <c r="C2" s="34">
        <v>2</v>
      </c>
      <c r="D2" s="34">
        <v>3</v>
      </c>
      <c r="E2" s="34">
        <v>4</v>
      </c>
      <c r="F2" s="34">
        <v>5</v>
      </c>
      <c r="G2" s="34">
        <v>6</v>
      </c>
      <c r="H2" s="34">
        <v>7</v>
      </c>
      <c r="I2" s="34">
        <v>8</v>
      </c>
      <c r="J2" s="34">
        <v>9</v>
      </c>
      <c r="K2" s="34">
        <v>10</v>
      </c>
      <c r="L2" s="34">
        <v>11</v>
      </c>
    </row>
    <row r="3" spans="1:25" x14ac:dyDescent="0.2">
      <c r="A3" s="36" t="s">
        <v>73</v>
      </c>
      <c r="B3" s="37" t="s">
        <v>57</v>
      </c>
      <c r="C3" s="38">
        <v>165.92</v>
      </c>
      <c r="D3" s="38">
        <v>327.99</v>
      </c>
      <c r="E3" s="39" t="s">
        <v>59</v>
      </c>
      <c r="F3" s="39" t="s">
        <v>59</v>
      </c>
      <c r="G3" s="39" t="s">
        <v>59</v>
      </c>
      <c r="H3" s="39" t="s">
        <v>59</v>
      </c>
      <c r="I3" s="39" t="s">
        <v>59</v>
      </c>
      <c r="J3" s="39" t="s">
        <v>59</v>
      </c>
      <c r="K3" s="39" t="s">
        <v>59</v>
      </c>
      <c r="L3" s="40" t="s">
        <v>59</v>
      </c>
      <c r="P3" s="54"/>
      <c r="Q3" s="54"/>
      <c r="R3" s="55"/>
      <c r="S3" s="55"/>
      <c r="T3" s="55"/>
      <c r="U3" s="55"/>
      <c r="V3" s="55"/>
      <c r="W3" s="55"/>
      <c r="X3" s="55"/>
      <c r="Y3" s="55"/>
    </row>
    <row r="4" spans="1:25" x14ac:dyDescent="0.2">
      <c r="A4" s="41" t="s">
        <v>73</v>
      </c>
      <c r="B4" s="42" t="s">
        <v>58</v>
      </c>
      <c r="C4" s="43">
        <v>165.92</v>
      </c>
      <c r="D4" s="43">
        <v>327.99</v>
      </c>
      <c r="E4" s="43">
        <v>508.05</v>
      </c>
      <c r="F4" s="43">
        <v>731.86</v>
      </c>
      <c r="G4" s="43">
        <v>1041.82</v>
      </c>
      <c r="H4" s="43">
        <v>1319.65</v>
      </c>
      <c r="I4" s="43">
        <v>1663.06</v>
      </c>
      <c r="J4" s="43">
        <v>1933.15</v>
      </c>
      <c r="K4" s="43">
        <v>2172.39</v>
      </c>
      <c r="L4" s="44">
        <v>3621.95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x14ac:dyDescent="0.2">
      <c r="A5" s="41" t="s">
        <v>73</v>
      </c>
      <c r="B5" s="42" t="s">
        <v>62</v>
      </c>
      <c r="C5" s="43">
        <v>165.92</v>
      </c>
      <c r="D5" s="43">
        <v>327.99</v>
      </c>
      <c r="E5" s="43">
        <v>568.04999999999995</v>
      </c>
      <c r="F5" s="43">
        <v>811.86</v>
      </c>
      <c r="G5" s="43">
        <v>1141.82</v>
      </c>
      <c r="H5" s="43">
        <v>1440.65</v>
      </c>
      <c r="I5" s="43">
        <v>1804.06</v>
      </c>
      <c r="J5" s="43">
        <v>2094.15</v>
      </c>
      <c r="K5" s="43">
        <v>2353.39</v>
      </c>
      <c r="L5" s="44">
        <v>3823.89</v>
      </c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5" x14ac:dyDescent="0.2">
      <c r="A6" s="41" t="s">
        <v>73</v>
      </c>
      <c r="B6" s="34" t="s">
        <v>63</v>
      </c>
      <c r="C6" s="43">
        <v>165.92</v>
      </c>
      <c r="D6" s="43">
        <v>327.99</v>
      </c>
      <c r="E6" s="43">
        <v>616.04999999999995</v>
      </c>
      <c r="F6" s="43">
        <v>875.86</v>
      </c>
      <c r="G6" s="43">
        <v>1222.82</v>
      </c>
      <c r="H6" s="43">
        <v>1537.65</v>
      </c>
      <c r="I6" s="43">
        <v>1917.06</v>
      </c>
      <c r="J6" s="43">
        <v>2223.15</v>
      </c>
      <c r="K6" s="43">
        <v>2498.39</v>
      </c>
      <c r="L6" s="44">
        <v>3985.96</v>
      </c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5" x14ac:dyDescent="0.2">
      <c r="A7" s="41" t="s">
        <v>73</v>
      </c>
      <c r="B7" s="34" t="s">
        <v>64</v>
      </c>
      <c r="C7" s="43">
        <v>165.92</v>
      </c>
      <c r="D7" s="43">
        <v>327.99</v>
      </c>
      <c r="E7" s="43">
        <v>664.05</v>
      </c>
      <c r="F7" s="43">
        <v>939.86</v>
      </c>
      <c r="G7" s="43">
        <v>1303.82</v>
      </c>
      <c r="H7" s="43">
        <v>1634.65</v>
      </c>
      <c r="I7" s="43">
        <v>2030.06</v>
      </c>
      <c r="J7" s="43">
        <v>2353.15</v>
      </c>
      <c r="K7" s="43">
        <v>2643.39</v>
      </c>
      <c r="L7" s="44">
        <v>4148.03</v>
      </c>
      <c r="P7" s="54"/>
      <c r="Q7" s="54"/>
      <c r="R7" s="54"/>
      <c r="S7" s="54"/>
      <c r="T7" s="54"/>
      <c r="U7" s="54"/>
      <c r="V7" s="54"/>
      <c r="W7" s="54"/>
      <c r="X7" s="54"/>
      <c r="Y7" s="54"/>
    </row>
    <row r="8" spans="1:25" x14ac:dyDescent="0.2">
      <c r="A8" s="41" t="s">
        <v>73</v>
      </c>
      <c r="B8" s="34" t="s">
        <v>65</v>
      </c>
      <c r="C8" s="43">
        <v>165.92</v>
      </c>
      <c r="D8" s="43">
        <v>327.99</v>
      </c>
      <c r="E8" s="43">
        <v>556.04999999999995</v>
      </c>
      <c r="F8" s="43">
        <v>795.86</v>
      </c>
      <c r="G8" s="43">
        <v>1122.82</v>
      </c>
      <c r="H8" s="43">
        <v>1416.65</v>
      </c>
      <c r="I8" s="43">
        <v>1776.06</v>
      </c>
      <c r="J8" s="43">
        <v>2062.15</v>
      </c>
      <c r="K8" s="43">
        <v>2317.39</v>
      </c>
      <c r="L8" s="44">
        <v>3784.02</v>
      </c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5" ht="12.75" thickBot="1" x14ac:dyDescent="0.25">
      <c r="A9" s="45" t="s">
        <v>73</v>
      </c>
      <c r="B9" s="46" t="s">
        <v>66</v>
      </c>
      <c r="C9" s="47">
        <v>165.92</v>
      </c>
      <c r="D9" s="47">
        <v>327.99</v>
      </c>
      <c r="E9" s="47">
        <v>604.04999999999995</v>
      </c>
      <c r="F9" s="47">
        <v>859.86</v>
      </c>
      <c r="G9" s="47">
        <v>1203.82</v>
      </c>
      <c r="H9" s="47">
        <v>1513.65</v>
      </c>
      <c r="I9" s="47">
        <v>1889.06</v>
      </c>
      <c r="J9" s="47">
        <v>2191.15</v>
      </c>
      <c r="K9" s="47">
        <v>2462.39</v>
      </c>
      <c r="L9" s="48">
        <v>3946.09</v>
      </c>
      <c r="P9" s="54"/>
      <c r="Q9" s="54"/>
      <c r="R9" s="54"/>
      <c r="S9" s="54"/>
      <c r="T9" s="54"/>
      <c r="U9" s="54"/>
      <c r="V9" s="54"/>
      <c r="W9" s="54"/>
      <c r="X9" s="54"/>
      <c r="Y9" s="54"/>
    </row>
    <row r="10" spans="1:25" x14ac:dyDescent="0.2">
      <c r="A10" s="36" t="s">
        <v>74</v>
      </c>
      <c r="B10" s="37" t="s">
        <v>67</v>
      </c>
      <c r="C10" s="38">
        <v>165.92</v>
      </c>
      <c r="D10" s="38">
        <v>327.99</v>
      </c>
      <c r="E10" s="38">
        <v>612.04999999999995</v>
      </c>
      <c r="F10" s="38">
        <v>870.86</v>
      </c>
      <c r="G10" s="38">
        <v>1215.82</v>
      </c>
      <c r="H10" s="38">
        <v>1528.65</v>
      </c>
      <c r="I10" s="38">
        <v>1907.06</v>
      </c>
      <c r="J10" s="38">
        <v>2212.15</v>
      </c>
      <c r="K10" s="38">
        <v>2486.39</v>
      </c>
      <c r="L10" s="49">
        <v>3971.78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</row>
    <row r="11" spans="1:25" x14ac:dyDescent="0.2">
      <c r="A11" s="41" t="s">
        <v>74</v>
      </c>
      <c r="B11" s="34" t="s">
        <v>68</v>
      </c>
      <c r="C11" s="43">
        <v>165.92</v>
      </c>
      <c r="D11" s="43">
        <v>327.99</v>
      </c>
      <c r="E11" s="43">
        <v>548.04999999999995</v>
      </c>
      <c r="F11" s="43">
        <v>785.86</v>
      </c>
      <c r="G11" s="43">
        <v>1108.82</v>
      </c>
      <c r="H11" s="43">
        <v>1400.65</v>
      </c>
      <c r="I11" s="43">
        <v>1757.06</v>
      </c>
      <c r="J11" s="43">
        <v>2041.15</v>
      </c>
      <c r="K11" s="43">
        <v>2293.39</v>
      </c>
      <c r="L11" s="44">
        <v>3757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</row>
    <row r="12" spans="1:25" x14ac:dyDescent="0.2">
      <c r="A12" s="41" t="s">
        <v>74</v>
      </c>
      <c r="B12" s="34" t="s">
        <v>72</v>
      </c>
      <c r="C12" s="43">
        <v>165.92</v>
      </c>
      <c r="D12" s="43">
        <v>327.99</v>
      </c>
      <c r="E12" s="43">
        <v>660.05</v>
      </c>
      <c r="F12" s="43">
        <v>934.86</v>
      </c>
      <c r="G12" s="43">
        <v>1296.82</v>
      </c>
      <c r="H12" s="43">
        <v>1625.65</v>
      </c>
      <c r="I12" s="43">
        <v>2020.06</v>
      </c>
      <c r="J12" s="43">
        <v>2341.15</v>
      </c>
      <c r="K12" s="43">
        <v>2631.39</v>
      </c>
      <c r="L12" s="44">
        <v>4133.8500000000004</v>
      </c>
      <c r="P12" s="54"/>
      <c r="Q12" s="54"/>
      <c r="R12" s="54"/>
      <c r="S12" s="54"/>
      <c r="T12" s="54"/>
      <c r="U12" s="54"/>
      <c r="V12" s="54"/>
      <c r="W12" s="54"/>
      <c r="X12" s="54"/>
      <c r="Y12" s="54"/>
    </row>
    <row r="13" spans="1:25" x14ac:dyDescent="0.2">
      <c r="A13" s="41" t="s">
        <v>74</v>
      </c>
      <c r="B13" s="34" t="s">
        <v>71</v>
      </c>
      <c r="C13" s="43">
        <v>165.92</v>
      </c>
      <c r="D13" s="43">
        <v>327.99</v>
      </c>
      <c r="E13" s="43">
        <v>708.05</v>
      </c>
      <c r="F13" s="43">
        <v>998.86</v>
      </c>
      <c r="G13" s="43">
        <v>1377.82</v>
      </c>
      <c r="H13" s="43">
        <v>1722.65</v>
      </c>
      <c r="I13" s="43">
        <v>2133.06</v>
      </c>
      <c r="J13" s="43">
        <v>2470.15</v>
      </c>
      <c r="K13" s="43">
        <v>2776.39</v>
      </c>
      <c r="L13" s="44">
        <v>4295.92</v>
      </c>
      <c r="P13" s="54"/>
      <c r="Q13" s="54"/>
      <c r="R13" s="54"/>
      <c r="S13" s="54"/>
      <c r="T13" s="54"/>
      <c r="U13" s="54"/>
      <c r="V13" s="54"/>
      <c r="W13" s="54"/>
      <c r="X13" s="54"/>
      <c r="Y13" s="54"/>
    </row>
    <row r="14" spans="1:25" x14ac:dyDescent="0.2">
      <c r="A14" s="41" t="s">
        <v>74</v>
      </c>
      <c r="B14" s="34" t="s">
        <v>70</v>
      </c>
      <c r="C14" s="43">
        <v>165.92</v>
      </c>
      <c r="D14" s="43">
        <v>327.99</v>
      </c>
      <c r="E14" s="43">
        <v>596.04999999999995</v>
      </c>
      <c r="F14" s="43">
        <v>849.86</v>
      </c>
      <c r="G14" s="43">
        <v>1189.82</v>
      </c>
      <c r="H14" s="43">
        <v>1497.65</v>
      </c>
      <c r="I14" s="43">
        <v>1870.06</v>
      </c>
      <c r="J14" s="43">
        <v>2170.15</v>
      </c>
      <c r="K14" s="43">
        <v>2438.39</v>
      </c>
      <c r="L14" s="44">
        <v>3919.07</v>
      </c>
      <c r="P14" s="54"/>
      <c r="Q14" s="54"/>
      <c r="R14" s="54"/>
      <c r="S14" s="54"/>
      <c r="T14" s="54"/>
      <c r="U14" s="54"/>
      <c r="V14" s="54"/>
      <c r="W14" s="54"/>
      <c r="X14" s="54"/>
      <c r="Y14" s="54"/>
    </row>
    <row r="15" spans="1:25" ht="12.75" thickBot="1" x14ac:dyDescent="0.25">
      <c r="A15" s="45" t="s">
        <v>74</v>
      </c>
      <c r="B15" s="46" t="s">
        <v>69</v>
      </c>
      <c r="C15" s="47">
        <v>165.92</v>
      </c>
      <c r="D15" s="47">
        <v>327.99</v>
      </c>
      <c r="E15" s="47">
        <v>644.04999999999995</v>
      </c>
      <c r="F15" s="47">
        <v>913.86</v>
      </c>
      <c r="G15" s="47">
        <v>1270.82</v>
      </c>
      <c r="H15" s="47">
        <v>1594.65</v>
      </c>
      <c r="I15" s="47">
        <v>1983.06</v>
      </c>
      <c r="J15" s="47">
        <v>2299.15</v>
      </c>
      <c r="K15" s="47">
        <v>2583.39</v>
      </c>
      <c r="L15" s="48">
        <v>4081.14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</row>
    <row r="16" spans="1:25" x14ac:dyDescent="0.2">
      <c r="P16" s="54"/>
      <c r="Q16" s="54"/>
      <c r="R16" s="54"/>
      <c r="S16" s="54"/>
      <c r="T16" s="54"/>
      <c r="U16" s="54"/>
      <c r="V16" s="54"/>
      <c r="W16" s="54"/>
      <c r="X16" s="54"/>
      <c r="Y16" s="54"/>
    </row>
    <row r="17" spans="1:25" x14ac:dyDescent="0.2"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1:25" x14ac:dyDescent="0.2">
      <c r="A18" s="34" t="s">
        <v>74</v>
      </c>
      <c r="B18" s="34" t="s">
        <v>81</v>
      </c>
      <c r="C18" s="50" t="s">
        <v>59</v>
      </c>
      <c r="D18" s="50" t="s">
        <v>59</v>
      </c>
      <c r="E18" s="51">
        <v>30</v>
      </c>
      <c r="F18" s="51">
        <v>40</v>
      </c>
      <c r="G18" s="51">
        <v>50</v>
      </c>
      <c r="H18" s="51">
        <v>60</v>
      </c>
      <c r="I18" s="51">
        <v>70</v>
      </c>
      <c r="J18" s="51">
        <v>80</v>
      </c>
      <c r="K18" s="51">
        <v>90</v>
      </c>
      <c r="L18" s="51">
        <v>100.34</v>
      </c>
      <c r="P18" s="56"/>
      <c r="Q18" s="56"/>
      <c r="R18" s="54"/>
      <c r="S18" s="54"/>
      <c r="T18" s="54"/>
      <c r="U18" s="54"/>
      <c r="V18" s="54"/>
      <c r="W18" s="54"/>
      <c r="X18" s="54"/>
      <c r="Y18" s="54"/>
    </row>
    <row r="19" spans="1:25" x14ac:dyDescent="0.2">
      <c r="A19" s="34" t="s">
        <v>74</v>
      </c>
      <c r="B19" s="34" t="s">
        <v>82</v>
      </c>
      <c r="C19" s="50" t="s">
        <v>59</v>
      </c>
      <c r="D19" s="50" t="s">
        <v>59</v>
      </c>
      <c r="E19" s="51">
        <v>97</v>
      </c>
      <c r="F19" s="51">
        <v>129</v>
      </c>
      <c r="G19" s="51">
        <v>162</v>
      </c>
      <c r="H19" s="51">
        <v>194</v>
      </c>
      <c r="I19" s="51">
        <v>226</v>
      </c>
      <c r="J19" s="51">
        <v>259</v>
      </c>
      <c r="K19" s="51">
        <v>291</v>
      </c>
      <c r="L19" s="51">
        <v>324.12</v>
      </c>
      <c r="P19" s="56"/>
      <c r="Q19" s="56"/>
      <c r="R19" s="54"/>
      <c r="S19" s="54"/>
      <c r="T19" s="54"/>
      <c r="U19" s="54"/>
      <c r="V19" s="54"/>
      <c r="W19" s="54"/>
      <c r="X19" s="54"/>
      <c r="Y19" s="54"/>
    </row>
    <row r="20" spans="1:25" x14ac:dyDescent="0.2">
      <c r="A20" s="34" t="s">
        <v>73</v>
      </c>
      <c r="B20" s="34" t="s">
        <v>84</v>
      </c>
      <c r="C20" s="50" t="s">
        <v>59</v>
      </c>
      <c r="D20" s="50" t="s">
        <v>59</v>
      </c>
      <c r="E20" s="51">
        <v>56</v>
      </c>
      <c r="F20" s="51">
        <v>74</v>
      </c>
      <c r="G20" s="51">
        <v>93</v>
      </c>
      <c r="H20" s="51">
        <v>111</v>
      </c>
      <c r="I20" s="51">
        <v>130</v>
      </c>
      <c r="J20" s="51">
        <v>148</v>
      </c>
      <c r="K20" s="51">
        <v>167</v>
      </c>
      <c r="L20" s="51">
        <v>185.21</v>
      </c>
      <c r="P20" s="56"/>
      <c r="Q20" s="56"/>
      <c r="R20" s="54"/>
      <c r="S20" s="54"/>
      <c r="T20" s="54"/>
      <c r="U20" s="54"/>
      <c r="V20" s="54"/>
      <c r="W20" s="54"/>
      <c r="X20" s="54"/>
      <c r="Y20" s="54"/>
    </row>
    <row r="21" spans="1:25" x14ac:dyDescent="0.2">
      <c r="A21" s="34" t="s">
        <v>74</v>
      </c>
      <c r="B21" s="34" t="s">
        <v>83</v>
      </c>
      <c r="C21" s="50" t="s">
        <v>59</v>
      </c>
      <c r="D21" s="50" t="s">
        <v>59</v>
      </c>
      <c r="E21" s="51">
        <v>56</v>
      </c>
      <c r="F21" s="51">
        <v>74</v>
      </c>
      <c r="G21" s="51">
        <v>93</v>
      </c>
      <c r="H21" s="51">
        <v>111</v>
      </c>
      <c r="I21" s="51">
        <v>130</v>
      </c>
      <c r="J21" s="51">
        <v>148</v>
      </c>
      <c r="K21" s="51">
        <v>167</v>
      </c>
      <c r="L21" s="51">
        <v>185.21</v>
      </c>
      <c r="P21" s="56"/>
      <c r="Q21" s="56"/>
      <c r="R21" s="54"/>
      <c r="S21" s="54"/>
      <c r="T21" s="54"/>
      <c r="U21" s="54"/>
      <c r="V21" s="54"/>
      <c r="W21" s="54"/>
      <c r="X21" s="54"/>
      <c r="Y21" s="54"/>
    </row>
    <row r="22" spans="1:25" x14ac:dyDescent="0.2">
      <c r="C22" s="51"/>
      <c r="D22" s="51"/>
      <c r="E22" s="51"/>
      <c r="F22" s="51"/>
      <c r="G22" s="51"/>
      <c r="H22" s="51"/>
      <c r="I22" s="51"/>
      <c r="J22" s="51"/>
      <c r="K22" s="51"/>
      <c r="L22" s="51"/>
      <c r="P22" s="54"/>
      <c r="Q22" s="54"/>
      <c r="R22" s="54"/>
      <c r="S22" s="54"/>
      <c r="T22" s="54"/>
      <c r="U22" s="54"/>
      <c r="V22" s="54"/>
      <c r="W22" s="54"/>
      <c r="X22" s="54"/>
      <c r="Y22" s="54"/>
    </row>
    <row r="23" spans="1:25" x14ac:dyDescent="0.2">
      <c r="C23" s="51"/>
      <c r="D23" s="51"/>
      <c r="E23" s="51"/>
      <c r="F23" s="51"/>
      <c r="G23" s="51"/>
      <c r="H23" s="51"/>
      <c r="I23" s="51"/>
      <c r="J23" s="51"/>
      <c r="K23" s="51"/>
      <c r="L23" s="51"/>
      <c r="P23" s="54"/>
      <c r="Q23" s="54"/>
      <c r="R23" s="54"/>
      <c r="S23" s="54"/>
      <c r="T23" s="54"/>
      <c r="U23" s="54"/>
      <c r="V23" s="54"/>
      <c r="W23" s="54"/>
      <c r="X23" s="54"/>
      <c r="Y23" s="54"/>
    </row>
    <row r="24" spans="1:25" x14ac:dyDescent="0.2">
      <c r="C24" s="51"/>
      <c r="D24" s="51"/>
      <c r="E24" s="51">
        <v>56</v>
      </c>
      <c r="F24" s="51">
        <v>74</v>
      </c>
      <c r="G24" s="51">
        <v>93</v>
      </c>
      <c r="H24" s="51">
        <v>111</v>
      </c>
      <c r="I24" s="51">
        <v>130</v>
      </c>
      <c r="J24" s="51">
        <v>148</v>
      </c>
      <c r="K24" s="51">
        <v>167</v>
      </c>
      <c r="L24" s="51">
        <v>185.21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</row>
    <row r="25" spans="1:25" x14ac:dyDescent="0.2"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1:25" x14ac:dyDescent="0.2">
      <c r="C26" s="51"/>
      <c r="D26" s="51"/>
      <c r="E26" s="51"/>
      <c r="F26" s="51"/>
      <c r="G26" s="51"/>
      <c r="H26" s="51"/>
      <c r="I26" s="51"/>
      <c r="J26" s="51"/>
      <c r="K26" s="51"/>
      <c r="L26" s="51"/>
    </row>
    <row r="27" spans="1:25" ht="61.5" customHeight="1" x14ac:dyDescent="0.2">
      <c r="A27" s="93" t="s">
        <v>100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</row>
    <row r="28" spans="1:25" x14ac:dyDescent="0.2">
      <c r="A28" s="52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25" ht="50.1" customHeight="1" x14ac:dyDescent="0.2">
      <c r="A29" s="93" t="s">
        <v>99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</row>
    <row r="30" spans="1:25" x14ac:dyDescent="0.2">
      <c r="A30" s="52"/>
      <c r="E30" s="51"/>
      <c r="F30" s="51"/>
      <c r="G30" s="51"/>
      <c r="H30" s="51"/>
      <c r="I30" s="51"/>
      <c r="J30" s="51"/>
      <c r="K30" s="51"/>
      <c r="L30" s="51"/>
    </row>
    <row r="31" spans="1:25" x14ac:dyDescent="0.2">
      <c r="A31" s="53"/>
    </row>
  </sheetData>
  <sheetProtection algorithmName="SHA-512" hashValue="DA2ku0ODpzw3M3G8BNLj3eFQYo/zhXlm+9RoKu8u2i09BwZEgeS92U2Ppoj7szPGt8e6vaWBiNjb7Lv/1Mptfw==" saltValue="t+mll76xu0qU9lkyRNUJwA==" spinCount="100000" sheet="1" objects="1" scenarios="1"/>
  <mergeCells count="2">
    <mergeCell ref="A27:L27"/>
    <mergeCell ref="A29:L29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53E9D99C0C5418C55E3AB564A4613" ma:contentTypeVersion="0" ma:contentTypeDescription="Create a new document." ma:contentTypeScope="" ma:versionID="550eeca97311a2131c3c3fac272e36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BC73F1-71E1-4508-8F7D-BCA6D6EDB36B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0A68B1-32E8-48FC-B4FC-E57726434C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0C4783-D227-42BD-82F3-CFDDD88494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 USAR Pay vs. VA Pay</vt:lpstr>
      <vt:lpstr>Military Pay Chart</vt:lpstr>
      <vt:lpstr>Sheet1</vt:lpstr>
      <vt:lpstr>VA Disability Pay Chart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Wyatt, Jeffery D Mr USAR 11TH AVN CMD -NA-</dc:creator>
  <dc:description>PMD</dc:description>
  <cp:lastModifiedBy>Sarah</cp:lastModifiedBy>
  <dcterms:created xsi:type="dcterms:W3CDTF">2018-08-20T19:28:56Z</dcterms:created>
  <dcterms:modified xsi:type="dcterms:W3CDTF">2023-04-18T21:59:30Z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0x01010011E53E9D99C0C5418C55E3AB564A4613</vt:lpwstr>
  </property>
</Properties>
</file>